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are\Documents\992 NOVEDADES WEBS 2021\E11 EMAILINGS NOV21\PACK90Gv11 Como montar una empresa\PACK90GV11 MONTAR UNA EMPRESA\2 Evaluacion del negocio\"/>
    </mc:Choice>
  </mc:AlternateContent>
  <xr:revisionPtr revIDLastSave="0" documentId="13_ncr:1_{C0271F40-7BDF-4D7F-AD45-CDFD255439F0}" xr6:coauthVersionLast="47" xr6:coauthVersionMax="47" xr10:uidLastSave="{00000000-0000-0000-0000-000000000000}"/>
  <workbookProtection workbookAlgorithmName="SHA-512" workbookHashValue="6oPZLSVwPquUfk2bXOrlkJHteRQLo05PEvFCC4nVHfDXYZJG8cbjUoDgC85Nj6W7+vCzW+XI4+/9crTuojNSEA==" workbookSaltValue="5l0to4c6X3ziCyEtdmYnmw==" workbookSpinCount="100000" lockStructure="1"/>
  <bookViews>
    <workbookView xWindow="-108" yWindow="-108" windowWidth="23256" windowHeight="12576" firstSheet="2" activeTab="2" autoFilterDateGrouping="0" xr2:uid="{00000000-000D-0000-FFFF-FFFF00000000}"/>
  </bookViews>
  <sheets>
    <sheet name="EyP" sheetId="1" state="hidden" r:id="rId1"/>
    <sheet name="Calc" sheetId="4" state="hidden" r:id="rId2"/>
    <sheet name="INI" sheetId="10" r:id="rId3"/>
    <sheet name="ENCUESTA" sheetId="9" r:id="rId4"/>
    <sheet name="Resultado" sheetId="2" r:id="rId5"/>
  </sheets>
  <definedNames>
    <definedName name="_xlnm._FilterDatabase" localSheetId="0" hidden="1">EyP!$D$52:$D$55</definedName>
    <definedName name="ARRIBAENCUESTA">ENCUESTA!$A$117:$A$153</definedName>
    <definedName name="ARRIBARESULTADO">Resultado!$A$4:$A$37</definedName>
    <definedName name="BUSINESSMAN">EyP!$D$107:$D$110</definedName>
    <definedName name="cantidad">EyP!$D$30:$D$33</definedName>
    <definedName name="cinco">ENCUESTA!$B$136</definedName>
    <definedName name="CLAVEEXITO">EyP!$D$118:$D$121</definedName>
    <definedName name="competencia">EyP!$D$36:$D$39</definedName>
    <definedName name="compromiso">EyP!$D$65:$D$68</definedName>
    <definedName name="copia">EyP!$D$11:$D$14</definedName>
    <definedName name="cuatro">ENCUESTA!$B$132</definedName>
    <definedName name="decision">EyP!$D$19:$D$22</definedName>
    <definedName name="DEDICATION">EyP!$D$112:$D$115</definedName>
    <definedName name="dos">ENCUESTA!$B$124</definedName>
    <definedName name="ENTRONO">EyP!#REF!</definedName>
    <definedName name="EQUIPO">EyP!$D$123:$D$125</definedName>
    <definedName name="ESTOYESTOY">EyP!#REF!</definedName>
    <definedName name="experiencia">EyP!$D$86:$D$89</definedName>
    <definedName name="FONDOSNECESARIOS">EyP!$D$70:$D$73</definedName>
    <definedName name="importantedos">ENCUESTA!$A$319:$A$376</definedName>
    <definedName name="LIDERAZGO">EyP!$D$102:$D$105</definedName>
    <definedName name="marca">EyP!$D$48:$D$50</definedName>
    <definedName name="mercado">EyP!$D$25:$D$27</definedName>
    <definedName name="novedad">EyP!$D$4:$D$7</definedName>
    <definedName name="nueve">ENCUESTA!$B$152</definedName>
    <definedName name="numeros">EyP!$D$60:$D$63</definedName>
    <definedName name="ocho">ENCUESTA!$B$148</definedName>
    <definedName name="OPTIMISMO">EyP!$D$133:$D$136</definedName>
    <definedName name="plannegocio">EyP!$D$79:$D$81</definedName>
    <definedName name="precio">EyP!$D$53:$D$55</definedName>
    <definedName name="PROFESIONALEXPE">EyP!$D$96:$D$99</definedName>
    <definedName name="RESERVAS">EyP!$D$75:$D$77</definedName>
    <definedName name="sectorexperience">EyP!$D$91:$D$94</definedName>
    <definedName name="seis">ENCUESTA!$B$140</definedName>
    <definedName name="siete">ENCUESTA!$B$144</definedName>
    <definedName name="SOCIOSSSS">EyP!$D$138:$D$141</definedName>
    <definedName name="Tipoproduct">#REF!</definedName>
    <definedName name="TIPOPRODUCTO">EyP!$D$42:$D$44</definedName>
    <definedName name="tres">ENCUESTA!$B$128</definedName>
    <definedName name="uno">ENCUESTA!$B$120</definedName>
    <definedName name="VANMAL">EyP!$D$127:$D$130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4" i="9" l="1"/>
  <c r="D12" i="4" l="1"/>
  <c r="Q218" i="9"/>
  <c r="Q214" i="9"/>
  <c r="Q210" i="9"/>
  <c r="Q206" i="9"/>
  <c r="Q202" i="9"/>
  <c r="Q198" i="9"/>
  <c r="Q194" i="9"/>
  <c r="Q190" i="9"/>
  <c r="Q186" i="9"/>
  <c r="Q182" i="9"/>
  <c r="Q178" i="9"/>
  <c r="Q174" i="9"/>
  <c r="Q170" i="9"/>
  <c r="Q166" i="9"/>
  <c r="Q162" i="9"/>
  <c r="Q158" i="9"/>
  <c r="Q154" i="9"/>
  <c r="Q150" i="9"/>
  <c r="Q146" i="9"/>
  <c r="Q142" i="9"/>
  <c r="Q138" i="9"/>
  <c r="Q134" i="9"/>
  <c r="Q130" i="9"/>
  <c r="Q126" i="9"/>
  <c r="J136" i="9"/>
  <c r="Q122" i="9"/>
  <c r="N23" i="10" l="1"/>
  <c r="D31" i="10" s="1"/>
  <c r="X8" i="2" l="1"/>
  <c r="X9" i="2"/>
  <c r="X10" i="2"/>
  <c r="D56" i="4"/>
  <c r="F57" i="4" s="1"/>
  <c r="D100" i="4"/>
  <c r="F102" i="4" s="1"/>
  <c r="J216" i="9"/>
  <c r="D96" i="4"/>
  <c r="F98" i="4" s="1"/>
  <c r="J212" i="9"/>
  <c r="D92" i="4"/>
  <c r="F92" i="4" s="1"/>
  <c r="J208" i="9"/>
  <c r="D89" i="4"/>
  <c r="F90" i="4" s="1"/>
  <c r="J204" i="9"/>
  <c r="D85" i="4"/>
  <c r="F87" i="4" s="1"/>
  <c r="J200" i="9"/>
  <c r="D81" i="4"/>
  <c r="F83" i="4" s="1"/>
  <c r="J196" i="9"/>
  <c r="D77" i="4"/>
  <c r="F80" i="4" s="1"/>
  <c r="J192" i="9"/>
  <c r="D73" i="4"/>
  <c r="F76" i="4" s="1"/>
  <c r="J188" i="9"/>
  <c r="D69" i="4"/>
  <c r="F72" i="4" s="1"/>
  <c r="J184" i="9"/>
  <c r="D65" i="4"/>
  <c r="F68" i="4" s="1"/>
  <c r="D61" i="4"/>
  <c r="F64" i="4" s="1"/>
  <c r="J180" i="9"/>
  <c r="J176" i="9"/>
  <c r="J172" i="9"/>
  <c r="D53" i="4"/>
  <c r="F54" i="4" s="1"/>
  <c r="J168" i="9"/>
  <c r="D49" i="4"/>
  <c r="F52" i="4" s="1"/>
  <c r="D45" i="4"/>
  <c r="F48" i="4" s="1"/>
  <c r="J160" i="9"/>
  <c r="D41" i="4"/>
  <c r="F44" i="4" s="1"/>
  <c r="J156" i="9"/>
  <c r="F136" i="1"/>
  <c r="F99" i="1"/>
  <c r="F94" i="1"/>
  <c r="G60" i="1"/>
  <c r="F81" i="1"/>
  <c r="C41" i="4"/>
  <c r="G61" i="4"/>
  <c r="D36" i="4"/>
  <c r="F37" i="4" s="1"/>
  <c r="J152" i="9"/>
  <c r="D33" i="4"/>
  <c r="F33" i="4" s="1"/>
  <c r="J148" i="9"/>
  <c r="D30" i="4"/>
  <c r="F31" i="4" s="1"/>
  <c r="J144" i="9"/>
  <c r="D26" i="4"/>
  <c r="F27" i="4" s="1"/>
  <c r="J140" i="9"/>
  <c r="D20" i="4"/>
  <c r="F20" i="4" s="1"/>
  <c r="D16" i="4"/>
  <c r="F17" i="4" s="1"/>
  <c r="F15" i="4"/>
  <c r="C2" i="4"/>
  <c r="J120" i="9" s="1"/>
  <c r="D7" i="4"/>
  <c r="F7" i="4" s="1"/>
  <c r="J124" i="9"/>
  <c r="D2" i="4"/>
  <c r="F2" i="4" s="1"/>
  <c r="BZ357" i="9"/>
  <c r="BZ356" i="9" s="1"/>
  <c r="BZ355" i="9" s="1"/>
  <c r="BZ354" i="9" s="1"/>
  <c r="BZ353" i="9" s="1"/>
  <c r="BZ334" i="9" s="1"/>
  <c r="BZ333" i="9" s="1"/>
  <c r="BZ331" i="9" s="1"/>
  <c r="BZ330" i="9" s="1"/>
  <c r="BZ329" i="9" s="1"/>
  <c r="BZ328" i="9" s="1"/>
  <c r="BZ327" i="9" s="1"/>
  <c r="BZ326" i="9" s="1"/>
  <c r="BZ325" i="9" s="1"/>
  <c r="BZ324" i="9" s="1"/>
  <c r="BZ322" i="9" s="1"/>
  <c r="BZ321" i="9" s="1"/>
  <c r="BZ320" i="9" s="1"/>
  <c r="BZ319" i="9" s="1"/>
  <c r="BZ318" i="9" s="1"/>
  <c r="BZ317" i="9" s="1"/>
  <c r="BZ222" i="9" s="1"/>
  <c r="BZ221" i="9" s="1"/>
  <c r="BZ220" i="9" s="1"/>
  <c r="BZ219" i="9" s="1"/>
  <c r="BZ218" i="9" s="1"/>
  <c r="BZ217" i="9" s="1"/>
  <c r="BZ216" i="9" s="1"/>
  <c r="BZ215" i="9" s="1"/>
  <c r="BZ214" i="9" s="1"/>
  <c r="BZ213" i="9" s="1"/>
  <c r="BZ212" i="9" s="1"/>
  <c r="BZ211" i="9" s="1"/>
  <c r="BZ210" i="9" s="1"/>
  <c r="BZ209" i="9" s="1"/>
  <c r="BZ208" i="9" s="1"/>
  <c r="BZ207" i="9" s="1"/>
  <c r="BZ206" i="9" s="1"/>
  <c r="BZ205" i="9" s="1"/>
  <c r="BZ204" i="9" s="1"/>
  <c r="BZ203" i="9" s="1"/>
  <c r="BZ202" i="9" s="1"/>
  <c r="BZ201" i="9" s="1"/>
  <c r="BZ200" i="9" s="1"/>
  <c r="BZ199" i="9" s="1"/>
  <c r="BZ198" i="9" s="1"/>
  <c r="BZ197" i="9" s="1"/>
  <c r="BZ196" i="9" s="1"/>
  <c r="BZ195" i="9" s="1"/>
  <c r="BZ194" i="9" s="1"/>
  <c r="BZ193" i="9" s="1"/>
  <c r="BZ192" i="9" s="1"/>
  <c r="BZ191" i="9" s="1"/>
  <c r="BZ190" i="9" s="1"/>
  <c r="BZ189" i="9" s="1"/>
  <c r="BZ188" i="9" s="1"/>
  <c r="BZ187" i="9" s="1"/>
  <c r="BZ186" i="9" s="1"/>
  <c r="BZ185" i="9" s="1"/>
  <c r="BZ184" i="9" s="1"/>
  <c r="BZ183" i="9" s="1"/>
  <c r="BZ182" i="9" s="1"/>
  <c r="BZ181" i="9" s="1"/>
  <c r="BZ180" i="9" s="1"/>
  <c r="BZ179" i="9" s="1"/>
  <c r="BZ178" i="9" s="1"/>
  <c r="BZ177" i="9" s="1"/>
  <c r="BZ176" i="9" s="1"/>
  <c r="BZ175" i="9" s="1"/>
  <c r="BZ174" i="9" s="1"/>
  <c r="BZ173" i="9" s="1"/>
  <c r="BZ172" i="9" s="1"/>
  <c r="BZ171" i="9" s="1"/>
  <c r="BZ170" i="9" s="1"/>
  <c r="BZ169" i="9" s="1"/>
  <c r="BZ168" i="9" s="1"/>
  <c r="BZ167" i="9" s="1"/>
  <c r="BZ166" i="9" s="1"/>
  <c r="BZ165" i="9" s="1"/>
  <c r="BZ164" i="9" s="1"/>
  <c r="BZ163" i="9" s="1"/>
  <c r="BZ162" i="9" s="1"/>
  <c r="BZ161" i="9" s="1"/>
  <c r="BZ160" i="9" s="1"/>
  <c r="BZ159" i="9" s="1"/>
  <c r="BZ158" i="9" s="1"/>
  <c r="BZ157" i="9" s="1"/>
  <c r="BZ156" i="9" s="1"/>
  <c r="BZ155" i="9" s="1"/>
  <c r="BZ154" i="9" s="1"/>
  <c r="BZ153" i="9" s="1"/>
  <c r="BZ152" i="9" s="1"/>
  <c r="BZ151" i="9" s="1"/>
  <c r="BZ150" i="9" s="1"/>
  <c r="BZ149" i="9" s="1"/>
  <c r="BZ148" i="9" s="1"/>
  <c r="BZ147" i="9" s="1"/>
  <c r="BZ146" i="9" s="1"/>
  <c r="BZ145" i="9" s="1"/>
  <c r="G133" i="1"/>
  <c r="G96" i="4"/>
  <c r="C100" i="4"/>
  <c r="C96" i="4"/>
  <c r="F121" i="1"/>
  <c r="G118" i="1"/>
  <c r="G85" i="4"/>
  <c r="C92" i="4"/>
  <c r="C89" i="4"/>
  <c r="C85" i="4"/>
  <c r="G102" i="1"/>
  <c r="C81" i="4"/>
  <c r="C77" i="4"/>
  <c r="G73" i="4"/>
  <c r="C73" i="4"/>
  <c r="C69" i="4"/>
  <c r="C65" i="4"/>
  <c r="C61" i="4"/>
  <c r="G86" i="1"/>
  <c r="E84" i="1"/>
  <c r="E58" i="1"/>
  <c r="F63" i="1" s="1"/>
  <c r="E2" i="1"/>
  <c r="F125" i="1"/>
  <c r="F130" i="1"/>
  <c r="F89" i="1"/>
  <c r="F68" i="1"/>
  <c r="C53" i="4"/>
  <c r="C49" i="4"/>
  <c r="C45" i="4"/>
  <c r="C30" i="4"/>
  <c r="G41" i="1"/>
  <c r="F50" i="1"/>
  <c r="F44" i="1"/>
  <c r="G24" i="1"/>
  <c r="G4" i="1"/>
  <c r="F7" i="1"/>
  <c r="F14" i="1"/>
  <c r="F22" i="1"/>
  <c r="F33" i="1"/>
  <c r="F39" i="1"/>
  <c r="F55" i="1"/>
  <c r="C36" i="4"/>
  <c r="C33" i="4"/>
  <c r="C20" i="4"/>
  <c r="C16" i="4"/>
  <c r="J132" i="9" s="1"/>
  <c r="C12" i="4"/>
  <c r="J128" i="9" s="1"/>
  <c r="F115" i="1"/>
  <c r="F141" i="1"/>
  <c r="F110" i="1"/>
  <c r="F105" i="1"/>
  <c r="F73" i="1"/>
  <c r="F77" i="1"/>
  <c r="F27" i="1"/>
  <c r="F77" i="4" l="1"/>
  <c r="F69" i="4"/>
  <c r="F101" i="4"/>
  <c r="F85" i="4"/>
  <c r="F58" i="4"/>
  <c r="F47" i="4"/>
  <c r="F93" i="4"/>
  <c r="F75" i="4"/>
  <c r="F82" i="4"/>
  <c r="F51" i="4"/>
  <c r="F63" i="4"/>
  <c r="F71" i="4"/>
  <c r="F79" i="4"/>
  <c r="F95" i="4"/>
  <c r="F46" i="4"/>
  <c r="F49" i="4"/>
  <c r="F61" i="4"/>
  <c r="F62" i="4"/>
  <c r="F70" i="4"/>
  <c r="F78" i="4"/>
  <c r="F94" i="4"/>
  <c r="F88" i="4"/>
  <c r="F50" i="4"/>
  <c r="F18" i="4"/>
  <c r="F67" i="4"/>
  <c r="F97" i="4"/>
  <c r="F55" i="4"/>
  <c r="F65" i="4"/>
  <c r="F73" i="4"/>
  <c r="F84" i="4"/>
  <c r="F99" i="4"/>
  <c r="F43" i="4"/>
  <c r="F53" i="4"/>
  <c r="F66" i="4"/>
  <c r="F74" i="4"/>
  <c r="F81" i="4"/>
  <c r="F91" i="4"/>
  <c r="F89" i="4"/>
  <c r="F96" i="4"/>
  <c r="F100" i="4"/>
  <c r="F56" i="4"/>
  <c r="F41" i="4"/>
  <c r="F86" i="4"/>
  <c r="F45" i="4"/>
  <c r="F42" i="4"/>
  <c r="F38" i="4"/>
  <c r="G87" i="1"/>
  <c r="G88" i="1" s="1"/>
  <c r="F10" i="4"/>
  <c r="F30" i="4"/>
  <c r="G61" i="1"/>
  <c r="G63" i="1" s="1"/>
  <c r="F36" i="4"/>
  <c r="F16" i="4"/>
  <c r="F8" i="4"/>
  <c r="F23" i="4"/>
  <c r="F32" i="4"/>
  <c r="F28" i="4"/>
  <c r="F34" i="4"/>
  <c r="F13" i="4"/>
  <c r="F35" i="4"/>
  <c r="F26" i="4"/>
  <c r="F4" i="4"/>
  <c r="F29" i="4"/>
  <c r="F3" i="4"/>
  <c r="G119" i="1"/>
  <c r="G120" i="1" s="1"/>
  <c r="G103" i="1"/>
  <c r="G104" i="1" s="1"/>
  <c r="F9" i="4"/>
  <c r="G134" i="1"/>
  <c r="G135" i="1" s="1"/>
  <c r="F21" i="4"/>
  <c r="F22" i="4"/>
  <c r="F14" i="4"/>
  <c r="F12" i="4"/>
  <c r="F5" i="4"/>
  <c r="G25" i="1"/>
  <c r="G26" i="1" s="1"/>
  <c r="G5" i="1"/>
  <c r="G6" i="1" s="1"/>
  <c r="G42" i="1"/>
  <c r="G43" i="1" s="1"/>
  <c r="H100" i="4" l="1"/>
  <c r="H101" i="4" s="1"/>
  <c r="H102" i="4" s="1"/>
  <c r="G86" i="4"/>
  <c r="G17" i="4"/>
  <c r="G31" i="4"/>
  <c r="G97" i="4"/>
  <c r="G74" i="4"/>
  <c r="G62" i="4"/>
  <c r="G3" i="4"/>
  <c r="H85" i="4"/>
  <c r="H86" i="4" s="1"/>
  <c r="H87" i="4" s="1"/>
  <c r="H56" i="4"/>
  <c r="H57" i="4" s="1"/>
  <c r="H58" i="4" s="1"/>
  <c r="H53" i="4"/>
  <c r="H54" i="4" s="1"/>
  <c r="H55" i="4" s="1"/>
  <c r="H92" i="4"/>
  <c r="H93" i="4" s="1"/>
  <c r="H94" i="4" s="1"/>
  <c r="H77" i="4"/>
  <c r="H78" i="4" s="1"/>
  <c r="H79" i="4" s="1"/>
  <c r="H45" i="4"/>
  <c r="H46" i="4" s="1"/>
  <c r="H47" i="4" s="1"/>
  <c r="H81" i="4"/>
  <c r="H82" i="4" s="1"/>
  <c r="H83" i="4" s="1"/>
  <c r="H69" i="4"/>
  <c r="H70" i="4" s="1"/>
  <c r="H71" i="4" s="1"/>
  <c r="H49" i="4"/>
  <c r="H50" i="4" s="1"/>
  <c r="H51" i="4" s="1"/>
  <c r="H61" i="4"/>
  <c r="H62" i="4" s="1"/>
  <c r="H63" i="4" s="1"/>
  <c r="H65" i="4"/>
  <c r="H66" i="4" s="1"/>
  <c r="H67" i="4" s="1"/>
  <c r="H73" i="4"/>
  <c r="H74" i="4" s="1"/>
  <c r="H96" i="4"/>
  <c r="H97" i="4" s="1"/>
  <c r="H98" i="4" s="1"/>
  <c r="H41" i="4"/>
  <c r="H42" i="4" s="1"/>
  <c r="H43" i="4" s="1"/>
  <c r="H21" i="4"/>
  <c r="H22" i="4" s="1"/>
  <c r="H23" i="4" s="1"/>
  <c r="H16" i="4"/>
  <c r="H17" i="4" s="1"/>
  <c r="H18" i="4" s="1"/>
  <c r="H26" i="4"/>
  <c r="H27" i="4" s="1"/>
  <c r="H28" i="4" s="1"/>
  <c r="H33" i="4"/>
  <c r="H34" i="4" s="1"/>
  <c r="H35" i="4" s="1"/>
  <c r="H89" i="4"/>
  <c r="H90" i="4" s="1"/>
  <c r="H91" i="4" s="1"/>
  <c r="H36" i="4"/>
  <c r="H37" i="4" s="1"/>
  <c r="H38" i="4" s="1"/>
  <c r="H2" i="4"/>
  <c r="H3" i="4" s="1"/>
  <c r="H4" i="4" s="1"/>
  <c r="H30" i="4"/>
  <c r="H31" i="4" s="1"/>
  <c r="H32" i="4" s="1"/>
  <c r="H7" i="4"/>
  <c r="H8" i="4" s="1"/>
  <c r="H12" i="4"/>
  <c r="H13" i="4" s="1"/>
  <c r="G42" i="4"/>
  <c r="G64" i="1" s="1"/>
  <c r="H64" i="1" s="1"/>
  <c r="J13" i="2" s="1"/>
  <c r="K13" i="2" s="1"/>
  <c r="H84" i="4" l="1"/>
  <c r="G105" i="1" s="1"/>
  <c r="G106" i="1" s="1"/>
  <c r="H72" i="4"/>
  <c r="H75" i="4"/>
  <c r="G65" i="1"/>
  <c r="G83" i="1" s="1"/>
  <c r="H83" i="1" s="1"/>
  <c r="H103" i="4"/>
  <c r="H9" i="4"/>
  <c r="H104" i="4"/>
  <c r="D116" i="4" s="1"/>
  <c r="H95" i="4"/>
  <c r="I95" i="4" s="1"/>
  <c r="H39" i="4"/>
  <c r="I39" i="4" s="1"/>
  <c r="H29" i="4"/>
  <c r="H14" i="4"/>
  <c r="H15" i="4"/>
  <c r="I84" i="4" l="1"/>
  <c r="H105" i="1"/>
  <c r="J17" i="2" s="1"/>
  <c r="K17" i="2" s="1"/>
  <c r="G89" i="1"/>
  <c r="I72" i="4"/>
  <c r="G136" i="1"/>
  <c r="I103" i="4"/>
  <c r="N8" i="9"/>
  <c r="G121" i="1"/>
  <c r="G44" i="1"/>
  <c r="H44" i="1" s="1"/>
  <c r="J10" i="2" s="1"/>
  <c r="K10" i="2" s="1"/>
  <c r="I29" i="4"/>
  <c r="G27" i="1"/>
  <c r="H27" i="1" s="1"/>
  <c r="J9" i="2" s="1"/>
  <c r="K9" i="2" s="1"/>
  <c r="G7" i="1"/>
  <c r="H7" i="1" s="1"/>
  <c r="J8" i="2" s="1"/>
  <c r="K8" i="2" s="1"/>
  <c r="I15" i="4"/>
  <c r="J22" i="2" l="1"/>
  <c r="J7" i="2"/>
  <c r="K22" i="2"/>
  <c r="H89" i="1"/>
  <c r="J16" i="2" s="1"/>
  <c r="K16" i="2" s="1"/>
  <c r="G90" i="1"/>
  <c r="G137" i="1"/>
  <c r="H136" i="1"/>
  <c r="J19" i="2" s="1"/>
  <c r="K19" i="2" s="1"/>
  <c r="G122" i="1"/>
  <c r="H121" i="1"/>
  <c r="J18" i="2" s="1"/>
  <c r="K18" i="2" s="1"/>
  <c r="G45" i="1"/>
  <c r="G28" i="1"/>
  <c r="G8" i="1"/>
  <c r="G143" i="1" l="1"/>
  <c r="G144" i="1" s="1"/>
  <c r="H144" i="1" s="1"/>
  <c r="G56" i="1"/>
  <c r="G57" i="1" s="1"/>
  <c r="H57" i="1" s="1"/>
  <c r="G146" i="1" l="1"/>
  <c r="G147" i="1" s="1"/>
  <c r="G148" i="1" s="1"/>
  <c r="C114" i="4" s="1"/>
  <c r="D117" i="4" s="1"/>
  <c r="D118" i="4" s="1"/>
  <c r="G149" i="1" l="1"/>
  <c r="E101" i="9" s="1"/>
  <c r="I36" i="9"/>
  <c r="I62" i="9" s="1"/>
  <c r="G150" i="1"/>
  <c r="E111" i="9" s="1"/>
  <c r="N25" i="9"/>
  <c r="D119" i="4"/>
  <c r="N65" i="9" s="1"/>
  <c r="G50" i="9" l="1"/>
  <c r="G75" i="9"/>
  <c r="G19" i="9"/>
  <c r="E98" i="9"/>
  <c r="E94" i="9"/>
  <c r="E103" i="9"/>
  <c r="E108" i="9"/>
  <c r="E104" i="9"/>
  <c r="E115" i="9"/>
  <c r="E112" i="9"/>
  <c r="E95" i="9"/>
  <c r="E102" i="9"/>
  <c r="E100" i="9"/>
  <c r="E99" i="9"/>
  <c r="E106" i="9"/>
  <c r="E105" i="9"/>
  <c r="E96" i="9"/>
  <c r="E110" i="9"/>
  <c r="E97" i="9"/>
  <c r="E114" i="9"/>
  <c r="E113" i="9"/>
  <c r="E109" i="9"/>
  <c r="E107" i="9"/>
  <c r="E93" i="9"/>
  <c r="E92" i="9" l="1"/>
  <c r="E91" i="9" l="1"/>
  <c r="E90" i="9" l="1"/>
  <c r="E89" i="9" l="1"/>
  <c r="E88" i="9" l="1"/>
  <c r="E87" i="9" l="1"/>
  <c r="E86" i="9" l="1"/>
  <c r="E85" i="9" l="1"/>
  <c r="E84" i="9" l="1"/>
  <c r="E83" i="9" l="1"/>
  <c r="E82" i="9" l="1"/>
  <c r="E81" i="9" l="1"/>
  <c r="E80" i="9" l="1"/>
  <c r="E79" i="9" l="1"/>
  <c r="E78" i="9" l="1"/>
  <c r="E77" i="9" l="1"/>
  <c r="E76" i="9" l="1"/>
  <c r="E75" i="9" l="1"/>
  <c r="E74" i="9" l="1"/>
  <c r="E73" i="9" l="1"/>
  <c r="E72" i="9" l="1"/>
  <c r="E71" i="9" l="1"/>
  <c r="E70" i="9" l="1"/>
  <c r="E69" i="9" l="1"/>
  <c r="E68" i="9" l="1"/>
  <c r="E67" i="9" l="1"/>
  <c r="E66" i="9" l="1"/>
  <c r="E65" i="9" l="1"/>
  <c r="E64" i="9" l="1"/>
  <c r="E63" i="9" l="1"/>
  <c r="E62" i="9" l="1"/>
  <c r="E61" i="9" l="1"/>
  <c r="E60" i="9" l="1"/>
  <c r="E59" i="9" l="1"/>
  <c r="E58" i="9" l="1"/>
  <c r="E57" i="9" l="1"/>
  <c r="E56" i="9" l="1"/>
  <c r="E55" i="9" l="1"/>
  <c r="E54" i="9" l="1"/>
  <c r="E53" i="9" l="1"/>
  <c r="E52" i="9" l="1"/>
  <c r="E51" i="9" l="1"/>
  <c r="E50" i="9" l="1"/>
  <c r="E49" i="9" l="1"/>
  <c r="E48" i="9" l="1"/>
  <c r="E47" i="9" l="1"/>
  <c r="E46" i="9" l="1"/>
  <c r="E45" i="9" l="1"/>
  <c r="E44" i="9" l="1"/>
  <c r="E43" i="9" l="1"/>
  <c r="E42" i="9" l="1"/>
  <c r="E41" i="9" l="1"/>
  <c r="E40" i="9" l="1"/>
  <c r="E39" i="9" l="1"/>
  <c r="E38" i="9" l="1"/>
  <c r="E37" i="9" l="1"/>
  <c r="E36" i="9" l="1"/>
  <c r="E35" i="9" l="1"/>
  <c r="E34" i="9" l="1"/>
  <c r="E33" i="9" l="1"/>
  <c r="E32" i="9" l="1"/>
  <c r="E31" i="9" l="1"/>
  <c r="E30" i="9" l="1"/>
  <c r="E29" i="9" l="1"/>
  <c r="E28" i="9" l="1"/>
  <c r="E27" i="9" l="1"/>
  <c r="E26" i="9" l="1"/>
  <c r="E25" i="9" l="1"/>
  <c r="E24" i="9" l="1"/>
  <c r="E23" i="9" l="1"/>
  <c r="E22" i="9" l="1"/>
  <c r="E21" i="9" l="1"/>
  <c r="E20" i="9" l="1"/>
  <c r="E19" i="9" l="1"/>
  <c r="E18" i="9" l="1"/>
  <c r="E17" i="9" l="1"/>
  <c r="E16" i="9" l="1"/>
  <c r="E15" i="9" l="1"/>
  <c r="E14" i="9" l="1"/>
  <c r="E13" i="9" l="1"/>
  <c r="E12" i="9" l="1"/>
  <c r="E11" i="9" l="1"/>
  <c r="E10" i="9" l="1"/>
  <c r="E9" i="9" l="1"/>
  <c r="E8" i="9" l="1"/>
  <c r="E7" i="9" l="1"/>
  <c r="E5" i="9" l="1"/>
  <c r="E6" i="9"/>
</calcChain>
</file>

<file path=xl/sharedStrings.xml><?xml version="1.0" encoding="utf-8"?>
<sst xmlns="http://schemas.openxmlformats.org/spreadsheetml/2006/main" count="324" uniqueCount="286">
  <si>
    <t>La competencia directa</t>
  </si>
  <si>
    <t>Experiencia en el sector o en el tipo de negocio</t>
  </si>
  <si>
    <t xml:space="preserve">Esta idea </t>
  </si>
  <si>
    <t>mercado</t>
  </si>
  <si>
    <t>producto</t>
  </si>
  <si>
    <t>UN NEGOCIO TIENE ÉXITO</t>
  </si>
  <si>
    <t>Buena idea</t>
  </si>
  <si>
    <t>Mercado suficiente</t>
  </si>
  <si>
    <t>Buen producto</t>
  </si>
  <si>
    <t>Dinero suficiente para ponerlo en marcha</t>
  </si>
  <si>
    <t>Ideas claras</t>
  </si>
  <si>
    <t>No ser operativo</t>
  </si>
  <si>
    <t>novedad</t>
  </si>
  <si>
    <t>copia</t>
  </si>
  <si>
    <t>decisión</t>
  </si>
  <si>
    <t>cantidad</t>
  </si>
  <si>
    <t>competencia</t>
  </si>
  <si>
    <t>marca</t>
  </si>
  <si>
    <t>MUY CONOCIDO</t>
  </si>
  <si>
    <t>POCO CONOCIDO</t>
  </si>
  <si>
    <t>BASTANTE FAVORABLE</t>
  </si>
  <si>
    <t>precio</t>
  </si>
  <si>
    <t>negativo</t>
  </si>
  <si>
    <t>positivo</t>
  </si>
  <si>
    <t>TERMÓMETRO DEL ÉXITO</t>
  </si>
  <si>
    <t>ACTUAL</t>
  </si>
  <si>
    <t>IDEA</t>
  </si>
  <si>
    <t>MERCADO</t>
  </si>
  <si>
    <t>PRODUCTO Y MARCA</t>
  </si>
  <si>
    <t>idea de negocio</t>
  </si>
  <si>
    <t>NUEVO - DESCONOCIDO</t>
  </si>
  <si>
    <t>MUY HABITUAL</t>
  </si>
  <si>
    <t>mercado y marca</t>
  </si>
  <si>
    <t>POCO HABITUAL</t>
  </si>
  <si>
    <t>FONDOS</t>
  </si>
  <si>
    <t>YO PONGO LO MÍNIMO POSIBLE</t>
  </si>
  <si>
    <t>LO FINANCIAN OTROS, YO NO PONGO NADA</t>
  </si>
  <si>
    <t>PARTE 1: IDEA, MERCADO Y PRODUCTO</t>
  </si>
  <si>
    <t>SON DE TOTAL CONFIANZA</t>
  </si>
  <si>
    <t>NO TENGO PERO ESTOY SEGURO DE HACERLO BIEN</t>
  </si>
  <si>
    <t>LA LLEVARÉ PERSONALMENTE</t>
  </si>
  <si>
    <t>LA LLEVARÁ UNA PERSONA DE MI TOTAL CONFIANZA</t>
  </si>
  <si>
    <t>LA LLEVARÁ UN EMPLEADO BIEN SELECCIONADO</t>
  </si>
  <si>
    <t>NO TENGO PERO APRENDERÉ RÁPIDO</t>
  </si>
  <si>
    <t>MÁS QUE SUFICIENTES Y DEMOSTRADAS</t>
  </si>
  <si>
    <t>NO ES MUY IMPORTANTE EN ESTE NEGOCIO</t>
  </si>
  <si>
    <t>ES BASTANTE IMPORTANTE</t>
  </si>
  <si>
    <t>ES MUY IMPORTANTE</t>
  </si>
  <si>
    <t>EL PRODUCTO Y EL SERVICIO</t>
  </si>
  <si>
    <t>EL CONTROL DE LOS GASTOS</t>
  </si>
  <si>
    <t>CREO QUE FUNCIONARÁ PERO NO ESTOY SEGURO AL 100%</t>
  </si>
  <si>
    <t>NO LO TENGO MUY CLARO, VEREMOS</t>
  </si>
  <si>
    <t>SERÁ EXCLUSIVA Y DEDICANDO TODO EL TIEMPO QUE HAGA FALTA</t>
  </si>
  <si>
    <t>SERÁ EXCLUSIVA PERO COMPATIBILIZÁNDOLA CON OTRAS OBLIGACIONES</t>
  </si>
  <si>
    <t>NO SERÁ EXCLUSIVA PERO LE DEDICARÉ TODO EL TIEMPO QUE PUEDA</t>
  </si>
  <si>
    <t>NO PUEDE SER EXCLUSIVA PERO PONDRÉ PERSONAL DE CONFIANZA</t>
  </si>
  <si>
    <t>NO IRÁN MAL, ESTOY SEGURO</t>
  </si>
  <si>
    <t>TENGO UN PLAN B CON TODO PREVISTO</t>
  </si>
  <si>
    <t>NO QUIERO NI PENSARLO</t>
  </si>
  <si>
    <t>IDEAS CLARAS</t>
  </si>
  <si>
    <t>NO TENGO PERO INTENTARÉ HACERLO BIEN</t>
  </si>
  <si>
    <t>EL LOCAL, SU UBICACIÓN Y SU DECORACIÓN</t>
  </si>
  <si>
    <t>LAS VENTAS Y EL MARKETING</t>
  </si>
  <si>
    <t>PONGO TODO LO QUE PUEDO Y ES NECESARIO</t>
  </si>
  <si>
    <t>PONGO BASTANTE PARA MIS POSIBILIDADES</t>
  </si>
  <si>
    <t>PARTE 3: MANAGEMENT Y ENTORNO</t>
  </si>
  <si>
    <t>Score</t>
  </si>
  <si>
    <t>Idea, mercado y producto</t>
  </si>
  <si>
    <t>Management y entorno adecuados</t>
  </si>
  <si>
    <t>Experiencia suficiente</t>
  </si>
  <si>
    <t>Compromiso total</t>
  </si>
  <si>
    <t>Penaliza:</t>
  </si>
  <si>
    <t>Un poco</t>
  </si>
  <si>
    <t>Mucho</t>
  </si>
  <si>
    <t>Tener socios y, sobretodo, desconocidos</t>
  </si>
  <si>
    <t>Bastante</t>
  </si>
  <si>
    <t>No poner dinero</t>
  </si>
  <si>
    <t>Suerte</t>
  </si>
  <si>
    <t>No se considera</t>
  </si>
  <si>
    <t>NO LA LLEVARÉ YO PERO ESTARÉ MUY PENDIENTE</t>
  </si>
  <si>
    <t>SCORE ACTUAL</t>
  </si>
  <si>
    <r>
      <rPr>
        <i/>
        <sz val="10"/>
        <color theme="0" tint="-0.499984740745262"/>
        <rFont val="Calibri"/>
        <family val="2"/>
      </rPr>
      <t>↓</t>
    </r>
    <r>
      <rPr>
        <i/>
        <sz val="10"/>
        <color theme="0" tint="-0.499984740745262"/>
        <rFont val="Arial"/>
        <family val="2"/>
      </rPr>
      <t>no borrar, imprescindible para el cálculo</t>
    </r>
  </si>
  <si>
    <t>Respuesta</t>
  </si>
  <si>
    <t xml:space="preserve">Esta idea ... </t>
  </si>
  <si>
    <t>La idea de negocio…</t>
  </si>
  <si>
    <t>ES TOTALMENTE MÍA</t>
  </si>
  <si>
    <t>Me he decidido por este negocio porque…</t>
  </si>
  <si>
    <t>¿El mercado actualmente pide lo que vas a ofrecer?</t>
  </si>
  <si>
    <t>La demanda hoy (cantidad de clientes) …</t>
  </si>
  <si>
    <t>La competencia directa…</t>
  </si>
  <si>
    <t>ES DÉBIL (la he estudiado)</t>
  </si>
  <si>
    <t>NO ME PREOCUPA, HAY MERCADO PARA TODOS</t>
  </si>
  <si>
    <t>NO HE TENIDO TIEMPO DE ESTUDIARLA A FONDO</t>
  </si>
  <si>
    <t>El tipo de producto o servicio es…</t>
  </si>
  <si>
    <t>El producto o servicio (marca) es …</t>
  </si>
  <si>
    <t xml:space="preserve">La marca de los productos o servicios que vas a ofrecer ¿Es conocida o, por el contrario, es totalmente nueva? </t>
  </si>
  <si>
    <t xml:space="preserve">El precio de los productos o servicios que vas a ofrecer ¿cómo es de competitivo (favorable) en tu mercado? </t>
  </si>
  <si>
    <t>La relación calidad/precio de tus productos para el mercado será …</t>
  </si>
  <si>
    <t xml:space="preserve">¿Tienes competencia? ¿Como son tus principales competidores? </t>
  </si>
  <si>
    <t>ES SUFICIENTE (lo he estudiado)</t>
  </si>
  <si>
    <t>NO LO SÉ (no he hecho ningún estudio de mercado)</t>
  </si>
  <si>
    <t>CREO QUE ES SUFICIENTE (aunque no lo he analizado a fondo)</t>
  </si>
  <si>
    <t>NO HAY (lo he estudiado)</t>
  </si>
  <si>
    <t>MUY FAVORABLE (lo he estudiado)</t>
  </si>
  <si>
    <t>PARTE 2: FONDOS Y PLANIFICACIÓN</t>
  </si>
  <si>
    <t>MANAGEMENT</t>
  </si>
  <si>
    <t>ACTITUD</t>
  </si>
  <si>
    <t>Confianza en el éxito del negocio</t>
  </si>
  <si>
    <t>CREO EN ÉL, TENGO MUCHA CONFIANZA</t>
  </si>
  <si>
    <t>CONFIO BASTANTE EN QUE TODO IRÁ BIEN</t>
  </si>
  <si>
    <t>ENTORNO</t>
  </si>
  <si>
    <t>NO LOS CONOZCO MUCHO PERO PARECEN BUENA GENTE</t>
  </si>
  <si>
    <t>NO LOS CONOZCO, ESPERO QUE SEAN DE FIAR</t>
  </si>
  <si>
    <t>NO LOS HE HECHO (los haré cuando tenga tiempo)</t>
  </si>
  <si>
    <t>LOS HE HECHO Y SALEN BIEN, ESTOY CONTENTO</t>
  </si>
  <si>
    <t>Respecto a los números del negocio (previsiones)</t>
  </si>
  <si>
    <t>SALEN PERO SIN GRANDES MÁRGENES</t>
  </si>
  <si>
    <t>Respecto al plan de negocio</t>
  </si>
  <si>
    <t>AÚN NO LO HE HECHO, lo haré si lo pide el banco</t>
  </si>
  <si>
    <t>CERRARÉ ORDENADAMENTE, tendré recursos para hacerlo</t>
  </si>
  <si>
    <t>Entorno adecuado</t>
  </si>
  <si>
    <t>¿Cuánto dinero pones tú en el negocio?</t>
  </si>
  <si>
    <t>¿Pones dinero de tu bolsillo o has conseguido que lo pongan otros? (socios o familiares o amigos…)</t>
  </si>
  <si>
    <t>ES MÁS DEL NECESARIO (hay un amplio margen)</t>
  </si>
  <si>
    <t>CUBRE MÁS DEL 50% de lo necesario</t>
  </si>
  <si>
    <t>NO LLEGA AL 50%, el resto serán préstamos</t>
  </si>
  <si>
    <t>CUBRE TODAS LAS NECESIDADES PREVISTAS</t>
  </si>
  <si>
    <t>¿Dispondrás de algunos fondos de reserva?</t>
  </si>
  <si>
    <t>¿Has previsto tener fondos de reserva por si las cosas van mas lentas de lo previsto o crees que no los necesitarás?</t>
  </si>
  <si>
    <t>ESTE NEGOCIO NO NECESITARÁ RESERVAS</t>
  </si>
  <si>
    <t>HE PREVISTO UNA RESERVA razonable por si surgen imprevistos</t>
  </si>
  <si>
    <t>LOS SOCIOS APORTARÁN MÁS FONDOS EN CASO NECESARIO</t>
  </si>
  <si>
    <t>¿Tienes experiencia en la puesta en marcha de nuevos negocios?</t>
  </si>
  <si>
    <t>¿Has abierto algún nuevo negocio en alguna otra ocasión?</t>
  </si>
  <si>
    <t>TENGO EXPERIENCIA, incluido algún fracaso</t>
  </si>
  <si>
    <t>TENGO EXPERIENCIA con éxito</t>
  </si>
  <si>
    <t>¿Tienes experiencia en el sector o en un tipo de negocio similar al que vas a abrir?</t>
  </si>
  <si>
    <t xml:space="preserve">TENGO EXPERIENCIA </t>
  </si>
  <si>
    <t>TENGO UN POCO de experiencia similar</t>
  </si>
  <si>
    <t>NO TENGO NINGUNA</t>
  </si>
  <si>
    <t>Tengo experiencia y dotes de liderazgo de equipos</t>
  </si>
  <si>
    <t>NO TENGO pero aprenderé</t>
  </si>
  <si>
    <t>NO TENGO EXPERIENCIA PERO SÍ CAPACIDAD DE LIDERAZGO</t>
  </si>
  <si>
    <t>Indica aquí si tienes experiencia en la gestión de equipos y capacidad de liderazgo (si crees que en este negocio son necesarias)</t>
  </si>
  <si>
    <t>EN ESTE TIPO DE NEGOCIO ESO NO ES IMPORTANTE</t>
  </si>
  <si>
    <t>¿Cuánto tiempo destinarás al negocio?</t>
  </si>
  <si>
    <t>La dirección del negocio …</t>
  </si>
  <si>
    <t>Mi dedicación al negocio …</t>
  </si>
  <si>
    <t>La clave más importante para el éxito será …</t>
  </si>
  <si>
    <t>¿Cuál es el aspecto que será decisivo para el éxito del negocio? (el punto clave, el más importante en la gestión del negocio)</t>
  </si>
  <si>
    <t>Disponer de un buen equipo, bien pagado y motivado …</t>
  </si>
  <si>
    <t>¿Es importante tener un buen equipo? ¿Cómo de importante es el personal para el éxito de tu negocio?</t>
  </si>
  <si>
    <t>Si las cosas van mal …</t>
  </si>
  <si>
    <t>¿Qué pasa si las cosas no salen como está previsto y van mal? ¿Tienes un plan B?</t>
  </si>
  <si>
    <t>NO TENGO SOCIOS y lo prefiero</t>
  </si>
  <si>
    <t>Como ves a tus socios …</t>
  </si>
  <si>
    <t>Tu entorno (familia/pareja/amigos/otros socios…) ¿cómo ve esta aventura?</t>
  </si>
  <si>
    <t>Los de tu alrededor ¿como ven este proyecto? Te apoyan, dudan, no se meten...</t>
  </si>
  <si>
    <t>ME APOYAN</t>
  </si>
  <si>
    <t>ME APOYAN PERO CON CIERTAS DUDAS</t>
  </si>
  <si>
    <t>NO TENGO MUCHO APOYO</t>
  </si>
  <si>
    <t xml:space="preserve">NO LO HE HECHO, no lo necesito </t>
  </si>
  <si>
    <t>Respuestas completas</t>
  </si>
  <si>
    <t>MUY BIEN. Sólo tienes que revisar y ajustar algunos puntos para asegurar el éxito. Merece la pena.</t>
  </si>
  <si>
    <t>ESTAS EN EL BUEN CAMINO pero parece muy necesario que revises y ajustes algunos puntos débiles.</t>
  </si>
  <si>
    <t>DEBES REVISAR algunos planteamientos, parece que estas corriendo demasiados riesgos.</t>
  </si>
  <si>
    <t>REESTUDIA A FONDO tu proyecto, replantéalo y ajústalo de modo que corras menos riesgos.</t>
  </si>
  <si>
    <t>Lo lamento pero parece que TIENES POCAS POSIBILIDADES, deberias revisar y repensar el proyecto.</t>
  </si>
  <si>
    <t>Imprevistos</t>
  </si>
  <si>
    <t>Dinero y un buen plan</t>
  </si>
  <si>
    <t>Dinero suficiente y un buen plan</t>
  </si>
  <si>
    <t>Mercado suficiente (estudiado)</t>
  </si>
  <si>
    <t>Punto fuerte</t>
  </si>
  <si>
    <t>Punto débil</t>
  </si>
  <si>
    <t>Punto muy débil</t>
  </si>
  <si>
    <t>MIX DEL ÉXITO</t>
  </si>
  <si>
    <t xml:space="preserve">   Dinero y plan</t>
  </si>
  <si>
    <t xml:space="preserve">  Management y entorno adecuados</t>
  </si>
  <si>
    <t>Ideas claras y acertadas</t>
  </si>
  <si>
    <t>Compromiso total con el proyecto</t>
  </si>
  <si>
    <t>?</t>
  </si>
  <si>
    <t xml:space="preserve">Variables que se consideran </t>
  </si>
  <si>
    <t>Buen producto a precio competitivo</t>
  </si>
  <si>
    <t xml:space="preserve">   Idea, mercado y producto o servicio</t>
  </si>
  <si>
    <t>TUS RESPUESTAS DAN</t>
  </si>
  <si>
    <t xml:space="preserve">Variables que NO se consideran </t>
  </si>
  <si>
    <t>Te deseamos la mejor suerte del mundo y que tengas mucho éxito en tu nuevo negocio</t>
  </si>
  <si>
    <t>Buena idea, no excesivamente anticipada</t>
  </si>
  <si>
    <t xml:space="preserve">Experiencia </t>
  </si>
  <si>
    <t>La mejor herramienta para elaborar el plan de éxito que necesitas</t>
  </si>
  <si>
    <t>Bájate un modelo gratis desde aquí:</t>
  </si>
  <si>
    <t>Y si quieres saber más sobre el resultado de tu encuesta, mándanosla a:</t>
  </si>
  <si>
    <t>Test basado en un modelo de A.M. Esteve para valorar las posibilidades de éxito</t>
  </si>
  <si>
    <t>Los resultados son orientativos pero muy útiles para descubrir puntos débiles y fuertes de un proyecto</t>
  </si>
  <si>
    <t>Preguntas</t>
  </si>
  <si>
    <t xml:space="preserve">Ponte en contacto con nosotros para cualquier cosa que necesites, </t>
  </si>
  <si>
    <t>tenemos mucha experiencia en apertura de nuevos negocios.</t>
  </si>
  <si>
    <t xml:space="preserve">              CONCLUSIÓN</t>
  </si>
  <si>
    <t>nos los has hecho porque aún falta mucho para abrir el negocio, contesta como si los hubieses hecho).</t>
  </si>
  <si>
    <t>Ten en cuenta que hay pocas preguntas, por tanto, cada respuesta cuenta mucho.</t>
  </si>
  <si>
    <t>Simplemente tienes que ir contestando una a una todas las 25 preguntas, eligiendo la respuesta entre las que aparecen en los desplegables.</t>
  </si>
  <si>
    <t>¿Qué hacer aquí?</t>
  </si>
  <si>
    <t>Este % quiere representar el % de posibilidades de éxito que tendrás en el negocio… en base a las respuestas que has dado.</t>
  </si>
  <si>
    <t>Si quieres mas información sobre los resultados y el porqué de los mismos, ves a la hoja RESULTADO.</t>
  </si>
  <si>
    <t>Ten muy en cuenta - importante</t>
  </si>
  <si>
    <t>Por tanto, tanto si el test te sale muy bien como si te sale muy mal, tómalo sólo como una orientación y procura descubrir que elementos puedes mejorar</t>
  </si>
  <si>
    <t>a partir de este análisis.</t>
  </si>
  <si>
    <t>Te deseamos la mejor suerte del mundo y que tengas mucho éxito en tu nuevo negocio, contáctanos si tienes dudas:</t>
  </si>
  <si>
    <t>ES UNA IDEA MÍA, no existe (que yo sepa) otra igual</t>
  </si>
  <si>
    <t>ES MUY NUEVA, en general</t>
  </si>
  <si>
    <t>AQUÍ ES NUEVA, pero existe con éxito en otros lugares</t>
  </si>
  <si>
    <t>LO CONOZCO BIEN (tengo experiencia)</t>
  </si>
  <si>
    <t>ME GUSTA EL PRODUCTO o el servicio</t>
  </si>
  <si>
    <t>ES UNA OPORTUNIDAD DE MERCADO (para hacer un buen negocio)</t>
  </si>
  <si>
    <t>NACE DE MI EXPERIENCIA (conozco el negocio)</t>
  </si>
  <si>
    <t>ES UNA COPIA 100% o una franquicia</t>
  </si>
  <si>
    <t>ES ALGO QUE HE VISTO y me ha parecido interesante</t>
  </si>
  <si>
    <t>¡FELICIDADES! Puedes tener un gran éxito si todo sale como has previsto, asegúrate de ello.</t>
  </si>
  <si>
    <r>
      <rPr>
        <b/>
        <i/>
        <sz val="10"/>
        <rFont val="Segoe UI"/>
        <family val="2"/>
      </rPr>
      <t xml:space="preserve">Este cuadro indica los aspectos considerados clave para el éxito y los % de influencia aplicados. Al lado, si has hecho el test, tienes tu situación estimada (en base a tus respuestas), lo ideal es siempre el 100%. Usa estas indicaciones para revisar y mejorar estos aspectos del negocio, esa su única intención.      </t>
    </r>
    <r>
      <rPr>
        <i/>
        <sz val="10"/>
        <rFont val="Segoe UI"/>
        <family val="2"/>
      </rPr>
      <t xml:space="preserve">                                                             </t>
    </r>
  </si>
  <si>
    <t>El éxito en un nuevo negocio depende de muchos factores, uno de ellos es la suerte y otros son los imponderables que a veces surgen.                                         Con la buena suerte es mejor no contar (nunca está si se la espera).                                                                                                                        Por contra, la mala suerte y los imponderables se reducen drásticamente con una buena planificación, organización y gestión (y dinero de reserva).</t>
  </si>
  <si>
    <t>A medida que vayas contestando el % y el termómetro irán cambiando (no cambia siempre en cada pregunta) hasta darte el % final.</t>
  </si>
  <si>
    <t>Si contestas todas las 25 preguntas, aparecerá la conclusión final (es imprescindible contestar las 25)</t>
  </si>
  <si>
    <t xml:space="preserve">Nadie puede saber con total certeza si tendrás éxito en la apertura de un nuevo negocio y nadie puede determinar las posibilidades de éxito para cualquier nuevo negocio </t>
  </si>
  <si>
    <t>haciendo sólo 25 preguntas… ni siquiera haciendo mil. Por desgracia, no es posible saberlo con seguridad.</t>
  </si>
  <si>
    <t>Ahora bien: hay muchos factores que conocemos y sabemos por experiencia que son determinantes en el éxito o el fracaso. Estos factores "conocidos" no son los únicos</t>
  </si>
  <si>
    <t>que influyen pero muchas veces son decisivos y suelen repetirse.</t>
  </si>
  <si>
    <t>La intención de este breve test es, solamente, ayudarte a descubrir si tienes esos factores clave bien resueltos y, con ello, reducir los riesgos que todo nuevo</t>
  </si>
  <si>
    <t>negocio comporta. Esa es la única intención de este test, esperamos que te sea de utilidad.</t>
  </si>
  <si>
    <t>NO SE METEN (esto es asunto mío)</t>
  </si>
  <si>
    <t>NO ES NUEVA (hay otros negocios similares en este mercado)</t>
  </si>
  <si>
    <t>QUERÍA HACER ALGO y no he encontrado otro mejor</t>
  </si>
  <si>
    <t>SÍ, SEGURO (lo he estudiado)</t>
  </si>
  <si>
    <t>CREO QUE SÍ (no he hecho un estudio pero conozco el mercado)</t>
  </si>
  <si>
    <t>NO LO SÉ SEGURO, ME PARECE QUE SÍ</t>
  </si>
  <si>
    <t>ES MÁS QUE SUFICIENTE (lo he estudiado)</t>
  </si>
  <si>
    <t>NO ESTOY SEGURO (no lo he estudiado)</t>
  </si>
  <si>
    <t>NO LOS NECESITO (lo tengo todo claro)</t>
  </si>
  <si>
    <t>ESTÁ LISTO Y COMPLETO, todo claro, me ha salido bien</t>
  </si>
  <si>
    <t>¿Cuál es tu grado de confianza en el proyecto? ¿Crees que tendrá éxito o tienes dudas?</t>
  </si>
  <si>
    <t>¿Quién se ocupará directamente de dirigir el negocio? ¿Quién llevará el día a día?</t>
  </si>
  <si>
    <t>¿Tienes socios? ¿Cómo los ves? ¿Tenéis confianza mutua?</t>
  </si>
  <si>
    <t>… y no olvides hacer un buen Plan de Negocio: www.plannegocios.com</t>
  </si>
  <si>
    <t>amde2016</t>
  </si>
  <si>
    <t>AMDE2016</t>
  </si>
  <si>
    <t>Importante</t>
  </si>
  <si>
    <t>No dudes en ponerte en contacto con nosotros (atencion@e.ditor.com) para cualquier cosa que necesites, tenemos mucha experiencia en la apertura de nuevos negocios.</t>
  </si>
  <si>
    <r>
      <rPr>
        <sz val="8"/>
        <color rgb="FFFF0000"/>
        <rFont val="Calibri"/>
        <family val="2"/>
      </rPr>
      <t xml:space="preserve">← </t>
    </r>
    <r>
      <rPr>
        <i/>
        <sz val="8"/>
        <color rgb="FFFF0000"/>
        <rFont val="Segoe UI"/>
        <family val="2"/>
      </rPr>
      <t>FALTA RESPUESTA - Elige la que prefieras del desplegable</t>
    </r>
  </si>
  <si>
    <t>Pregunta 1</t>
  </si>
  <si>
    <t>Pregunta 2</t>
  </si>
  <si>
    <t>Pregunta 3</t>
  </si>
  <si>
    <t>Pregunta 4</t>
  </si>
  <si>
    <t>Pregunta 5</t>
  </si>
  <si>
    <t>Pregunta 6</t>
  </si>
  <si>
    <t>Pregunta 7</t>
  </si>
  <si>
    <t>Pregunta 8</t>
  </si>
  <si>
    <t>Pregunta 9</t>
  </si>
  <si>
    <t>Pregunta 10</t>
  </si>
  <si>
    <t>Pregunta 11</t>
  </si>
  <si>
    <t>Pregunta 12</t>
  </si>
  <si>
    <t>Pregunta 13</t>
  </si>
  <si>
    <t>Pregunta 14</t>
  </si>
  <si>
    <t>Pregunta 15</t>
  </si>
  <si>
    <t>Pregunta 16</t>
  </si>
  <si>
    <t>Pregunta 17</t>
  </si>
  <si>
    <t>Pregunta 18</t>
  </si>
  <si>
    <t>Pregunta 19</t>
  </si>
  <si>
    <t>Pregunta 20</t>
  </si>
  <si>
    <t>Pregunta 21</t>
  </si>
  <si>
    <t>Pregunta 22</t>
  </si>
  <si>
    <t>Pregunta 23</t>
  </si>
  <si>
    <t>Pregunta 24</t>
  </si>
  <si>
    <t>Pregunta 25</t>
  </si>
  <si>
    <t>¿Que parte de los fondos se cubrirá con el dinero que aportáis los socios? (sin tener en cuenta préstamos)</t>
  </si>
  <si>
    <r>
      <t xml:space="preserve">Las preguntas del test han sido redactadas </t>
    </r>
    <r>
      <rPr>
        <b/>
        <i/>
        <u/>
        <sz val="12"/>
        <color rgb="FFC00000"/>
        <rFont val="Segoe UI"/>
        <family val="2"/>
      </rPr>
      <t>para ser contestadas en el momento de abrir el nuevo negocio</t>
    </r>
    <r>
      <rPr>
        <b/>
        <i/>
        <sz val="12"/>
        <color rgb="FFC00000"/>
        <rFont val="Segoe UI"/>
        <family val="2"/>
      </rPr>
      <t>, tenlo en cuenta a la hora</t>
    </r>
  </si>
  <si>
    <r>
      <t xml:space="preserve">de responder y contesta </t>
    </r>
    <r>
      <rPr>
        <i/>
        <sz val="12"/>
        <color rgb="FFC00000"/>
        <rFont val="Segoe UI"/>
        <family val="2"/>
      </rPr>
      <t xml:space="preserve">(si aún no abres el negocio) </t>
    </r>
    <r>
      <rPr>
        <b/>
        <i/>
        <sz val="12"/>
        <color rgb="FFC00000"/>
        <rFont val="Segoe UI"/>
        <family val="2"/>
      </rPr>
      <t xml:space="preserve">en base a tus intenciones. </t>
    </r>
  </si>
  <si>
    <r>
      <t>Por ejemplo: pregunta sobre los "números" del negocio, contesta que no los has hecho aún</t>
    </r>
    <r>
      <rPr>
        <b/>
        <i/>
        <u/>
        <sz val="10"/>
        <color theme="1" tint="0.14999847407452621"/>
        <rFont val="Segoe UI"/>
        <family val="2"/>
      </rPr>
      <t xml:space="preserve"> sólo si no tienes intención de hacerlos </t>
    </r>
    <r>
      <rPr>
        <b/>
        <i/>
        <sz val="10"/>
        <color theme="1" tint="0.14999847407452621"/>
        <rFont val="Segoe UI"/>
        <family val="2"/>
      </rPr>
      <t xml:space="preserve">porque no los necesitas (si </t>
    </r>
  </si>
  <si>
    <t xml:space="preserve">¿Porqué razón has elegido hacer este negocio y no otro?  </t>
  </si>
  <si>
    <t>¿Crees que el mercado pide hoy lo que tu negocio va a ofrecerle?</t>
  </si>
  <si>
    <t>El volumen de clientesque hoy demandan tus productos o servicios ¿es suficiente para hacer funcionar el negocio?</t>
  </si>
  <si>
    <t>¿Cómo salen los números del negocio? ¿Los márgenes, beneficios y cashflow son suficientes?</t>
  </si>
  <si>
    <t>El dinero que pondréis los socios ¿es suficiente para cubrir todo?</t>
  </si>
  <si>
    <r>
      <t xml:space="preserve"> </t>
    </r>
    <r>
      <rPr>
        <b/>
        <i/>
        <sz val="12"/>
        <rFont val="Segoe UI Black"/>
        <family val="2"/>
      </rPr>
      <t>Suerte</t>
    </r>
    <r>
      <rPr>
        <i/>
        <sz val="11"/>
        <rFont val="Segoe UI Black"/>
        <family val="2"/>
      </rPr>
      <t xml:space="preserve"> </t>
    </r>
    <r>
      <rPr>
        <i/>
        <sz val="8"/>
        <rFont val="Segoe UI Black"/>
        <family val="2"/>
      </rPr>
      <t>(mejor no contar con ella, cuando se la necesita no está)</t>
    </r>
  </si>
  <si>
    <r>
      <t xml:space="preserve"> </t>
    </r>
    <r>
      <rPr>
        <b/>
        <i/>
        <sz val="12"/>
        <rFont val="Segoe UI Black"/>
        <family val="2"/>
      </rPr>
      <t>Imponderables</t>
    </r>
    <r>
      <rPr>
        <i/>
        <sz val="9"/>
        <rFont val="Segoe UI Black"/>
        <family val="2"/>
      </rPr>
      <t xml:space="preserve"> (cuanto menos planeas mas aparecen)</t>
    </r>
  </si>
  <si>
    <t>¿La idea o concepto de negocio te lo has inventado tú, o (sin ser tuyo) es algo nuevo o ya existen otros negocios similares?</t>
  </si>
  <si>
    <t>La idea o concepto de negocio ¿ha sido creado por ti, es fruto de tu experiencia o es una copia de negocios que has visto?</t>
  </si>
  <si>
    <t>El tipo de producto o servicio que vas a prestar ¿es totalmente nuevo o hay otros parecidos?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</si>
</sst>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0"/>
    <numFmt numFmtId="166" formatCode="0.000%"/>
  </numFmts>
  <fonts count="100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14"/>
      <color indexed="9"/>
      <name val="Arial"/>
      <family val="2"/>
    </font>
    <font>
      <b/>
      <sz val="11"/>
      <color indexed="17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b/>
      <sz val="18"/>
      <color indexed="9"/>
      <name val="Eras Bold ITC"/>
      <family val="2"/>
    </font>
    <font>
      <sz val="20"/>
      <name val="Eras Bold ITC"/>
      <family val="2"/>
    </font>
    <font>
      <i/>
      <sz val="10"/>
      <name val="Segoe UI"/>
      <family val="2"/>
    </font>
    <font>
      <b/>
      <sz val="10"/>
      <color rgb="FFFF0000"/>
      <name val="Arial"/>
      <family val="2"/>
    </font>
    <font>
      <i/>
      <sz val="10"/>
      <color theme="0" tint="-0.499984740745262"/>
      <name val="Arial"/>
      <family val="2"/>
    </font>
    <font>
      <i/>
      <sz val="10"/>
      <color theme="0" tint="-0.499984740745262"/>
      <name val="Calibri"/>
      <family val="2"/>
    </font>
    <font>
      <sz val="10"/>
      <color rgb="FFFFFF99"/>
      <name val="Segoe UI"/>
      <family val="2"/>
    </font>
    <font>
      <i/>
      <sz val="8"/>
      <color theme="0" tint="-0.499984740745262"/>
      <name val="Segoe UI"/>
      <family val="2"/>
    </font>
    <font>
      <i/>
      <sz val="8"/>
      <color rgb="FFFF0000"/>
      <name val="Segoe UI"/>
      <family val="2"/>
    </font>
    <font>
      <sz val="8"/>
      <color rgb="FFFF0000"/>
      <name val="Calibri"/>
      <family val="2"/>
    </font>
    <font>
      <b/>
      <sz val="16"/>
      <name val="Arial"/>
      <family val="2"/>
    </font>
    <font>
      <sz val="10"/>
      <color rgb="FFFF0000"/>
      <name val="Arial"/>
      <family val="2"/>
    </font>
    <font>
      <b/>
      <i/>
      <sz val="12"/>
      <color rgb="FFFF0000"/>
      <name val="Arial"/>
      <family val="2"/>
    </font>
    <font>
      <b/>
      <i/>
      <sz val="11"/>
      <color rgb="FFFF0000"/>
      <name val="Arial"/>
      <family val="2"/>
    </font>
    <font>
      <sz val="10"/>
      <name val="Segoe UI"/>
      <family val="2"/>
    </font>
    <font>
      <b/>
      <sz val="11"/>
      <color rgb="FFFF0000"/>
      <name val="Segoe UI"/>
      <family val="2"/>
    </font>
    <font>
      <b/>
      <i/>
      <sz val="10"/>
      <name val="Segoe UI"/>
      <family val="2"/>
    </font>
    <font>
      <b/>
      <i/>
      <sz val="11"/>
      <color rgb="FF0066FF"/>
      <name val="Segoe UI"/>
      <family val="2"/>
    </font>
    <font>
      <i/>
      <sz val="14"/>
      <color theme="0" tint="-0.499984740745262"/>
      <name val="Rage Italic"/>
      <family val="4"/>
    </font>
    <font>
      <sz val="10"/>
      <color theme="0" tint="-0.499984740745262"/>
      <name val="Segoe UI"/>
      <family val="2"/>
    </font>
    <font>
      <i/>
      <sz val="9"/>
      <color theme="0" tint="-0.499984740745262"/>
      <name val="Segoe UI"/>
      <family val="2"/>
    </font>
    <font>
      <b/>
      <sz val="11"/>
      <color rgb="FFC00000"/>
      <name val="Segoe UI"/>
      <family val="2"/>
    </font>
    <font>
      <b/>
      <i/>
      <sz val="10"/>
      <color rgb="FFFF0000"/>
      <name val="Segoe UI"/>
      <family val="2"/>
    </font>
    <font>
      <b/>
      <sz val="11"/>
      <color rgb="FF7F7F7F"/>
      <name val="Segoe UI"/>
      <family val="2"/>
    </font>
    <font>
      <b/>
      <i/>
      <sz val="10"/>
      <color rgb="FFC00000"/>
      <name val="Segoe UI"/>
      <family val="2"/>
    </font>
    <font>
      <b/>
      <sz val="11"/>
      <color theme="9" tint="-0.499984740745262"/>
      <name val="Segoe UI"/>
      <family val="2"/>
    </font>
    <font>
      <sz val="10"/>
      <color theme="0" tint="-0.34998626667073579"/>
      <name val="Arial"/>
      <family val="2"/>
    </font>
    <font>
      <sz val="12"/>
      <color theme="0" tint="-0.499984740745262"/>
      <name val="Segoe UI"/>
      <family val="2"/>
    </font>
    <font>
      <b/>
      <i/>
      <sz val="10"/>
      <color theme="1" tint="0.34998626667073579"/>
      <name val="Segoe UI"/>
      <family val="2"/>
    </font>
    <font>
      <b/>
      <i/>
      <sz val="14"/>
      <color theme="0"/>
      <name val="Segoe UI"/>
      <family val="2"/>
    </font>
    <font>
      <i/>
      <sz val="10"/>
      <color theme="0" tint="-0.499984740745262"/>
      <name val="Segoe UI"/>
      <family val="2"/>
    </font>
    <font>
      <sz val="8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11"/>
      <name val="Segoe UI Black"/>
      <family val="2"/>
    </font>
    <font>
      <b/>
      <sz val="11"/>
      <color theme="0" tint="-0.499984740745262"/>
      <name val="Segoe UI Black"/>
      <family val="2"/>
    </font>
    <font>
      <b/>
      <i/>
      <sz val="12"/>
      <color rgb="FFC00000"/>
      <name val="Segoe UI"/>
      <family val="2"/>
    </font>
    <font>
      <b/>
      <i/>
      <sz val="12"/>
      <color rgb="FFC00000"/>
      <name val="Segoe UI Black"/>
      <family val="2"/>
    </font>
    <font>
      <b/>
      <sz val="12"/>
      <color rgb="FFC00000"/>
      <name val="Segoe UI Black"/>
      <family val="2"/>
    </font>
    <font>
      <sz val="10"/>
      <color theme="9" tint="-0.499984740745262"/>
      <name val="Segoe UI"/>
      <family val="2"/>
    </font>
    <font>
      <b/>
      <i/>
      <sz val="10"/>
      <color theme="9" tint="-0.499984740745262"/>
      <name val="Segoe UI"/>
      <family val="2"/>
    </font>
    <font>
      <b/>
      <i/>
      <sz val="18"/>
      <color rgb="FFFF0000"/>
      <name val="Segoe UI Black"/>
      <family val="2"/>
    </font>
    <font>
      <b/>
      <i/>
      <sz val="12"/>
      <color rgb="FFFF0000"/>
      <name val="Segoe UI"/>
      <family val="2"/>
    </font>
    <font>
      <b/>
      <i/>
      <sz val="14"/>
      <color rgb="FFC00000"/>
      <name val="Segoe UI Black"/>
      <family val="2"/>
    </font>
    <font>
      <b/>
      <sz val="11"/>
      <color theme="0"/>
      <name val="Segoe UI Black"/>
      <family val="2"/>
    </font>
    <font>
      <b/>
      <sz val="10"/>
      <color rgb="FFFFFF99"/>
      <name val="Segoe UI"/>
      <family val="2"/>
    </font>
    <font>
      <b/>
      <i/>
      <sz val="12"/>
      <color theme="1" tint="0.34998626667073579"/>
      <name val="Segoe UI"/>
      <family val="2"/>
    </font>
    <font>
      <b/>
      <sz val="20"/>
      <color indexed="9"/>
      <name val="Segoe UI Black"/>
      <family val="2"/>
    </font>
    <font>
      <b/>
      <i/>
      <sz val="16"/>
      <color indexed="9"/>
      <name val="Segoe UI Black"/>
      <family val="2"/>
    </font>
    <font>
      <b/>
      <i/>
      <sz val="22"/>
      <color indexed="9"/>
      <name val="Segoe UI Black"/>
      <family val="2"/>
    </font>
    <font>
      <b/>
      <sz val="14"/>
      <color indexed="9"/>
      <name val="Segoe UI Black"/>
      <family val="2"/>
    </font>
    <font>
      <sz val="18"/>
      <color rgb="FFFFFFCC"/>
      <name val="Segoe UI Black"/>
      <family val="2"/>
    </font>
    <font>
      <sz val="8"/>
      <name val="Segoe UI Black"/>
      <family val="2"/>
    </font>
    <font>
      <sz val="10"/>
      <name val="Segoe UI Black"/>
      <family val="2"/>
    </font>
    <font>
      <i/>
      <sz val="10"/>
      <name val="Segoe UI Black"/>
      <family val="2"/>
    </font>
    <font>
      <i/>
      <sz val="11"/>
      <name val="Segoe UI Black"/>
      <family val="2"/>
    </font>
    <font>
      <sz val="26"/>
      <name val="Segoe UI Black"/>
      <family val="2"/>
    </font>
    <font>
      <b/>
      <sz val="16"/>
      <color rgb="FFFF0000"/>
      <name val="Segoe UI Black"/>
      <family val="2"/>
    </font>
    <font>
      <sz val="16"/>
      <name val="Segoe UI Black"/>
      <family val="2"/>
    </font>
    <font>
      <b/>
      <sz val="16"/>
      <color indexed="17"/>
      <name val="Segoe UI Black"/>
      <family val="2"/>
    </font>
    <font>
      <b/>
      <i/>
      <sz val="16"/>
      <color rgb="FFFF0000"/>
      <name val="Segoe UI Black"/>
      <family val="2"/>
    </font>
    <font>
      <b/>
      <i/>
      <u/>
      <sz val="12"/>
      <color rgb="FFC00000"/>
      <name val="Segoe UI"/>
      <family val="2"/>
    </font>
    <font>
      <i/>
      <sz val="12"/>
      <color rgb="FFC00000"/>
      <name val="Segoe UI"/>
      <family val="2"/>
    </font>
    <font>
      <b/>
      <i/>
      <sz val="10"/>
      <color theme="1" tint="0.14999847407452621"/>
      <name val="Segoe UI"/>
      <family val="2"/>
    </font>
    <font>
      <b/>
      <i/>
      <u/>
      <sz val="10"/>
      <color theme="1" tint="0.14999847407452621"/>
      <name val="Segoe UI"/>
      <family val="2"/>
    </font>
    <font>
      <b/>
      <i/>
      <sz val="11"/>
      <color rgb="FFC00000"/>
      <name val="Segoe UI"/>
      <family val="2"/>
    </font>
    <font>
      <b/>
      <sz val="22"/>
      <color theme="0"/>
      <name val="Segoe UI Black"/>
      <family val="2"/>
    </font>
    <font>
      <b/>
      <sz val="16"/>
      <color theme="0"/>
      <name val="Segoe UI Black"/>
      <family val="2"/>
    </font>
    <font>
      <b/>
      <sz val="14"/>
      <color theme="0"/>
      <name val="Segoe UI Black"/>
      <family val="2"/>
    </font>
    <font>
      <b/>
      <sz val="12"/>
      <color theme="0"/>
      <name val="Segoe UI Black"/>
      <family val="2"/>
    </font>
    <font>
      <b/>
      <sz val="12"/>
      <name val="Segoe UI Black"/>
      <family val="2"/>
    </font>
    <font>
      <sz val="10"/>
      <color rgb="FFFF0000"/>
      <name val="Segoe UI Black"/>
      <family val="2"/>
    </font>
    <font>
      <b/>
      <sz val="11"/>
      <color rgb="FFC00000"/>
      <name val="Segoe UI Black"/>
      <family val="2"/>
    </font>
    <font>
      <b/>
      <i/>
      <sz val="10"/>
      <name val="Segoe UI Black"/>
      <family val="2"/>
    </font>
    <font>
      <sz val="11"/>
      <name val="Segoe UI Black"/>
      <family val="2"/>
    </font>
    <font>
      <b/>
      <sz val="11"/>
      <color rgb="FFFF0000"/>
      <name val="Segoe UI Black"/>
      <family val="2"/>
    </font>
    <font>
      <b/>
      <sz val="10"/>
      <color rgb="FFFF0000"/>
      <name val="Segoe UI Black"/>
      <family val="2"/>
    </font>
    <font>
      <sz val="12"/>
      <name val="Segoe UI Black"/>
      <family val="2"/>
    </font>
    <font>
      <i/>
      <sz val="8"/>
      <name val="Segoe UI Black"/>
      <family val="2"/>
    </font>
    <font>
      <i/>
      <sz val="9"/>
      <name val="Segoe UI Black"/>
      <family val="2"/>
    </font>
    <font>
      <b/>
      <i/>
      <sz val="12"/>
      <name val="Segoe UI Black"/>
      <family val="2"/>
    </font>
    <font>
      <b/>
      <i/>
      <sz val="12"/>
      <color rgb="FFFF0000"/>
      <name val="Segoe UI Black"/>
      <family val="2"/>
    </font>
    <font>
      <b/>
      <sz val="12"/>
      <name val="Segoe UI"/>
      <family val="2"/>
    </font>
    <font>
      <b/>
      <sz val="36"/>
      <color rgb="FFC00000"/>
      <name val="Segoe UI Black"/>
      <family val="2"/>
    </font>
    <font>
      <i/>
      <sz val="14"/>
      <color theme="2" tint="-0.749992370372631"/>
      <name val="Segoe UI Black"/>
      <family val="2"/>
    </font>
    <font>
      <b/>
      <i/>
      <sz val="11"/>
      <color theme="0" tint="-0.499984740745262"/>
      <name val="Segoe UI"/>
      <family val="2"/>
    </font>
  </fonts>
  <fills count="2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22"/>
      </left>
      <right/>
      <top style="thick">
        <color indexed="22"/>
      </top>
      <bottom/>
      <diagonal/>
    </border>
    <border>
      <left/>
      <right style="thick">
        <color indexed="22"/>
      </right>
      <top style="thick">
        <color indexed="22"/>
      </top>
      <bottom/>
      <diagonal/>
    </border>
    <border>
      <left style="thick">
        <color indexed="22"/>
      </left>
      <right/>
      <top/>
      <bottom/>
      <diagonal/>
    </border>
    <border>
      <left/>
      <right style="thick">
        <color indexed="22"/>
      </right>
      <top/>
      <bottom/>
      <diagonal/>
    </border>
    <border>
      <left style="thick">
        <color indexed="22"/>
      </left>
      <right/>
      <top/>
      <bottom style="thick">
        <color indexed="22"/>
      </bottom>
      <diagonal/>
    </border>
    <border>
      <left/>
      <right style="thick">
        <color indexed="22"/>
      </right>
      <top/>
      <bottom style="thick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ck">
        <color indexed="22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/>
      <bottom/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rgb="FF92D050"/>
      </left>
      <right/>
      <top/>
      <bottom/>
      <diagonal/>
    </border>
    <border>
      <left style="thin">
        <color rgb="FF33CC33"/>
      </left>
      <right/>
      <top/>
      <bottom/>
      <diagonal/>
    </border>
    <border>
      <left/>
      <right style="thin">
        <color rgb="FF33CC33"/>
      </right>
      <top/>
      <bottom/>
      <diagonal/>
    </border>
    <border>
      <left style="thin">
        <color theme="9" tint="0.39991454817346722"/>
      </left>
      <right/>
      <top style="thin">
        <color theme="9" tint="0.39991454817346722"/>
      </top>
      <bottom/>
      <diagonal/>
    </border>
    <border>
      <left/>
      <right/>
      <top style="thin">
        <color theme="9" tint="0.39991454817346722"/>
      </top>
      <bottom/>
      <diagonal/>
    </border>
    <border>
      <left/>
      <right style="thin">
        <color theme="9" tint="0.39991454817346722"/>
      </right>
      <top style="thin">
        <color theme="9" tint="0.39991454817346722"/>
      </top>
      <bottom/>
      <diagonal/>
    </border>
    <border>
      <left style="thin">
        <color theme="9" tint="0.39991454817346722"/>
      </left>
      <right/>
      <top/>
      <bottom/>
      <diagonal/>
    </border>
    <border>
      <left/>
      <right style="thin">
        <color theme="9" tint="0.39991454817346722"/>
      </right>
      <top/>
      <bottom/>
      <diagonal/>
    </border>
    <border>
      <left style="thin">
        <color theme="9" tint="0.39991454817346722"/>
      </left>
      <right/>
      <top/>
      <bottom style="thin">
        <color theme="9" tint="0.39991454817346722"/>
      </bottom>
      <diagonal/>
    </border>
    <border>
      <left/>
      <right/>
      <top/>
      <bottom style="thin">
        <color theme="9" tint="0.399914548173467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/>
      <diagonal/>
    </border>
    <border>
      <left/>
      <right style="thin">
        <color rgb="FFC00000"/>
      </right>
      <top/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/>
      <right/>
      <top style="thin">
        <color rgb="FFFFFF99"/>
      </top>
      <bottom style="thin">
        <color rgb="FFFFFF99"/>
      </bottom>
      <diagonal/>
    </border>
    <border>
      <left/>
      <right style="thin">
        <color rgb="FFFFFF99"/>
      </right>
      <top style="thin">
        <color rgb="FFFFFF99"/>
      </top>
      <bottom style="thin">
        <color rgb="FFFFFF99"/>
      </bottom>
      <diagonal/>
    </border>
    <border>
      <left style="thin">
        <color rgb="FFFFFF99"/>
      </left>
      <right/>
      <top style="thin">
        <color rgb="FFFFFF99"/>
      </top>
      <bottom/>
      <diagonal/>
    </border>
    <border>
      <left/>
      <right/>
      <top/>
      <bottom style="thick">
        <color rgb="FFC00000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 style="thin">
        <color theme="6" tint="-0.499984740745262"/>
      </left>
      <right/>
      <top style="thick">
        <color theme="6" tint="-0.499984740745262"/>
      </top>
      <bottom style="thick">
        <color theme="6" tint="-0.499984740745262"/>
      </bottom>
      <diagonal/>
    </border>
    <border>
      <left/>
      <right/>
      <top style="thick">
        <color theme="6" tint="-0.499984740745262"/>
      </top>
      <bottom style="thick">
        <color theme="6" tint="-0.499984740745262"/>
      </bottom>
      <diagonal/>
    </border>
    <border>
      <left/>
      <right style="thin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/>
      <right/>
      <top style="thin">
        <color theme="6" tint="-0.24994659260841701"/>
      </top>
      <bottom/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/>
      <right style="thin">
        <color theme="6" tint="-0.24994659260841701"/>
      </right>
      <top/>
      <bottom/>
      <diagonal/>
    </border>
    <border>
      <left/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/>
      <top/>
      <bottom/>
      <diagonal/>
    </border>
    <border>
      <left/>
      <right style="thick">
        <color rgb="FFC00000"/>
      </right>
      <top/>
      <bottom/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rgb="FFC00000"/>
      </top>
      <bottom style="thin">
        <color theme="0" tint="-0.2499465926084170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n">
        <color theme="0" tint="-0.14996795556505021"/>
      </left>
      <right/>
      <top style="thin">
        <color rgb="FFC00000"/>
      </top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rgb="FFC00000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rgb="FFC0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rgb="FFC00000"/>
      </top>
      <bottom style="thin">
        <color theme="0" tint="-0.24994659260841701"/>
      </bottom>
      <diagonal/>
    </border>
    <border>
      <left style="thin">
        <color theme="0" tint="-0.14996795556505021"/>
      </left>
      <right/>
      <top/>
      <bottom/>
      <diagonal/>
    </border>
  </borders>
  <cellStyleXfs count="1">
    <xf numFmtId="0" fontId="0" fillId="0" borderId="0"/>
  </cellStyleXfs>
  <cellXfs count="521">
    <xf numFmtId="0" fontId="0" fillId="0" borderId="0" xfId="0"/>
    <xf numFmtId="0" fontId="0" fillId="0" borderId="1" xfId="0" applyBorder="1"/>
    <xf numFmtId="9" fontId="0" fillId="0" borderId="0" xfId="0" applyNumberFormat="1"/>
    <xf numFmtId="0" fontId="1" fillId="0" borderId="0" xfId="0" applyFont="1"/>
    <xf numFmtId="0" fontId="0" fillId="4" borderId="2" xfId="0" applyFill="1" applyBorder="1"/>
    <xf numFmtId="0" fontId="0" fillId="4" borderId="20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0" xfId="0" applyFill="1"/>
    <xf numFmtId="0" fontId="0" fillId="4" borderId="5" xfId="0" applyFill="1" applyBorder="1"/>
    <xf numFmtId="0" fontId="0" fillId="4" borderId="0" xfId="0" applyFill="1" applyAlignment="1">
      <alignment horizontal="center"/>
    </xf>
    <xf numFmtId="0" fontId="0" fillId="4" borderId="6" xfId="0" applyFill="1" applyBorder="1"/>
    <xf numFmtId="0" fontId="0" fillId="4" borderId="1" xfId="0" applyFill="1" applyBorder="1"/>
    <xf numFmtId="0" fontId="0" fillId="4" borderId="7" xfId="0" applyFill="1" applyBorder="1"/>
    <xf numFmtId="0" fontId="3" fillId="4" borderId="10" xfId="0" applyFont="1" applyFill="1" applyBorder="1" applyAlignment="1">
      <alignment horizontal="center"/>
    </xf>
    <xf numFmtId="0" fontId="0" fillId="4" borderId="11" xfId="0" applyFill="1" applyBorder="1"/>
    <xf numFmtId="0" fontId="0" fillId="4" borderId="12" xfId="0" applyFill="1" applyBorder="1"/>
    <xf numFmtId="4" fontId="0" fillId="4" borderId="11" xfId="0" applyNumberFormat="1" applyFill="1" applyBorder="1"/>
    <xf numFmtId="0" fontId="8" fillId="0" borderId="0" xfId="0" applyFont="1"/>
    <xf numFmtId="4" fontId="0" fillId="5" borderId="11" xfId="0" applyNumberFormat="1" applyFill="1" applyBorder="1"/>
    <xf numFmtId="0" fontId="0" fillId="5" borderId="11" xfId="0" applyFill="1" applyBorder="1"/>
    <xf numFmtId="0" fontId="0" fillId="5" borderId="12" xfId="0" applyFill="1" applyBorder="1"/>
    <xf numFmtId="0" fontId="0" fillId="6" borderId="0" xfId="0" applyFill="1"/>
    <xf numFmtId="0" fontId="0" fillId="6" borderId="11" xfId="0" applyFill="1" applyBorder="1"/>
    <xf numFmtId="0" fontId="0" fillId="6" borderId="12" xfId="0" applyFill="1" applyBorder="1"/>
    <xf numFmtId="165" fontId="3" fillId="6" borderId="11" xfId="0" applyNumberFormat="1" applyFont="1" applyFill="1" applyBorder="1"/>
    <xf numFmtId="165" fontId="3" fillId="5" borderId="11" xfId="0" applyNumberFormat="1" applyFont="1" applyFill="1" applyBorder="1"/>
    <xf numFmtId="165" fontId="3" fillId="4" borderId="11" xfId="0" applyNumberFormat="1" applyFont="1" applyFill="1" applyBorder="1"/>
    <xf numFmtId="0" fontId="9" fillId="4" borderId="11" xfId="0" applyFont="1" applyFill="1" applyBorder="1" applyAlignment="1">
      <alignment horizontal="right"/>
    </xf>
    <xf numFmtId="0" fontId="10" fillId="4" borderId="11" xfId="0" applyFont="1" applyFill="1" applyBorder="1"/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2" xfId="0" applyFill="1" applyBorder="1"/>
    <xf numFmtId="0" fontId="0" fillId="5" borderId="20" xfId="0" applyFill="1" applyBorder="1"/>
    <xf numFmtId="0" fontId="0" fillId="5" borderId="4" xfId="0" applyFill="1" applyBorder="1"/>
    <xf numFmtId="0" fontId="0" fillId="5" borderId="0" xfId="0" applyFill="1"/>
    <xf numFmtId="0" fontId="0" fillId="5" borderId="6" xfId="0" applyFill="1" applyBorder="1"/>
    <xf numFmtId="0" fontId="0" fillId="5" borderId="1" xfId="0" applyFill="1" applyBorder="1"/>
    <xf numFmtId="0" fontId="0" fillId="5" borderId="10" xfId="0" applyFill="1" applyBorder="1" applyAlignment="1">
      <alignment horizontal="center"/>
    </xf>
    <xf numFmtId="0" fontId="3" fillId="4" borderId="11" xfId="0" applyFont="1" applyFill="1" applyBorder="1" applyAlignment="1">
      <alignment horizontal="right"/>
    </xf>
    <xf numFmtId="0" fontId="3" fillId="5" borderId="11" xfId="0" applyFont="1" applyFill="1" applyBorder="1" applyAlignment="1">
      <alignment horizontal="right"/>
    </xf>
    <xf numFmtId="0" fontId="0" fillId="6" borderId="2" xfId="0" applyFill="1" applyBorder="1"/>
    <xf numFmtId="0" fontId="0" fillId="6" borderId="20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1" xfId="0" applyFill="1" applyBorder="1"/>
    <xf numFmtId="0" fontId="0" fillId="6" borderId="7" xfId="0" applyFill="1" applyBorder="1"/>
    <xf numFmtId="0" fontId="0" fillId="6" borderId="10" xfId="0" applyFill="1" applyBorder="1"/>
    <xf numFmtId="0" fontId="3" fillId="6" borderId="11" xfId="0" applyFont="1" applyFill="1" applyBorder="1" applyAlignment="1">
      <alignment horizontal="right"/>
    </xf>
    <xf numFmtId="0" fontId="0" fillId="7" borderId="0" xfId="0" applyFill="1"/>
    <xf numFmtId="0" fontId="0" fillId="8" borderId="0" xfId="0" applyFill="1"/>
    <xf numFmtId="0" fontId="15" fillId="8" borderId="0" xfId="0" applyFont="1" applyFill="1" applyAlignment="1">
      <alignment vertical="top" wrapText="1"/>
    </xf>
    <xf numFmtId="4" fontId="3" fillId="6" borderId="11" xfId="0" applyNumberFormat="1" applyFont="1" applyFill="1" applyBorder="1"/>
    <xf numFmtId="0" fontId="0" fillId="10" borderId="0" xfId="0" applyFill="1"/>
    <xf numFmtId="0" fontId="3" fillId="10" borderId="0" xfId="0" applyFont="1" applyFill="1" applyAlignment="1">
      <alignment horizontal="right"/>
    </xf>
    <xf numFmtId="166" fontId="10" fillId="8" borderId="19" xfId="0" applyNumberFormat="1" applyFont="1" applyFill="1" applyBorder="1"/>
    <xf numFmtId="0" fontId="0" fillId="8" borderId="2" xfId="0" applyFill="1" applyBorder="1"/>
    <xf numFmtId="0" fontId="8" fillId="8" borderId="20" xfId="0" applyFont="1" applyFill="1" applyBorder="1"/>
    <xf numFmtId="0" fontId="0" fillId="8" borderId="20" xfId="0" applyFill="1" applyBorder="1"/>
    <xf numFmtId="0" fontId="8" fillId="8" borderId="4" xfId="0" applyFont="1" applyFill="1" applyBorder="1"/>
    <xf numFmtId="0" fontId="8" fillId="8" borderId="0" xfId="0" applyFont="1" applyFill="1"/>
    <xf numFmtId="4" fontId="3" fillId="8" borderId="11" xfId="0" applyNumberFormat="1" applyFont="1" applyFill="1" applyBorder="1"/>
    <xf numFmtId="0" fontId="0" fillId="8" borderId="4" xfId="0" applyFill="1" applyBorder="1"/>
    <xf numFmtId="0" fontId="3" fillId="8" borderId="11" xfId="0" applyFont="1" applyFill="1" applyBorder="1"/>
    <xf numFmtId="165" fontId="3" fillId="8" borderId="11" xfId="0" applyNumberFormat="1" applyFont="1" applyFill="1" applyBorder="1"/>
    <xf numFmtId="0" fontId="0" fillId="8" borderId="11" xfId="0" applyFill="1" applyBorder="1"/>
    <xf numFmtId="0" fontId="0" fillId="8" borderId="6" xfId="0" applyFill="1" applyBorder="1"/>
    <xf numFmtId="0" fontId="0" fillId="8" borderId="1" xfId="0" applyFill="1" applyBorder="1"/>
    <xf numFmtId="0" fontId="0" fillId="8" borderId="12" xfId="0" applyFill="1" applyBorder="1"/>
    <xf numFmtId="0" fontId="10" fillId="8" borderId="10" xfId="0" applyFont="1" applyFill="1" applyBorder="1" applyAlignment="1">
      <alignment horizontal="center"/>
    </xf>
    <xf numFmtId="0" fontId="4" fillId="4" borderId="20" xfId="0" applyFont="1" applyFill="1" applyBorder="1"/>
    <xf numFmtId="0" fontId="0" fillId="4" borderId="4" xfId="0" applyFill="1" applyBorder="1" applyAlignment="1">
      <alignment horizontal="right"/>
    </xf>
    <xf numFmtId="0" fontId="4" fillId="4" borderId="0" xfId="0" applyFont="1" applyFill="1"/>
    <xf numFmtId="0" fontId="0" fillId="5" borderId="4" xfId="0" applyFill="1" applyBorder="1" applyAlignment="1">
      <alignment horizontal="right"/>
    </xf>
    <xf numFmtId="0" fontId="4" fillId="5" borderId="0" xfId="0" applyFont="1" applyFill="1"/>
    <xf numFmtId="0" fontId="8" fillId="6" borderId="4" xfId="0" applyFont="1" applyFill="1" applyBorder="1"/>
    <xf numFmtId="0" fontId="3" fillId="6" borderId="0" xfId="0" applyFont="1" applyFill="1"/>
    <xf numFmtId="0" fontId="8" fillId="6" borderId="0" xfId="0" applyFont="1" applyFill="1"/>
    <xf numFmtId="0" fontId="4" fillId="6" borderId="0" xfId="0" applyFont="1" applyFill="1"/>
    <xf numFmtId="0" fontId="10" fillId="7" borderId="0" xfId="0" applyFont="1" applyFill="1"/>
    <xf numFmtId="0" fontId="0" fillId="11" borderId="0" xfId="0" applyFill="1"/>
    <xf numFmtId="0" fontId="3" fillId="11" borderId="0" xfId="0" applyFont="1" applyFill="1" applyAlignment="1">
      <alignment horizontal="right"/>
    </xf>
    <xf numFmtId="0" fontId="0" fillId="12" borderId="0" xfId="0" applyFill="1"/>
    <xf numFmtId="0" fontId="3" fillId="12" borderId="0" xfId="0" applyFont="1" applyFill="1" applyAlignment="1">
      <alignment horizontal="right"/>
    </xf>
    <xf numFmtId="0" fontId="0" fillId="13" borderId="0" xfId="0" applyFill="1"/>
    <xf numFmtId="0" fontId="3" fillId="13" borderId="0" xfId="0" applyFont="1" applyFill="1" applyAlignment="1">
      <alignment horizontal="right"/>
    </xf>
    <xf numFmtId="0" fontId="8" fillId="13" borderId="0" xfId="0" applyFont="1" applyFill="1"/>
    <xf numFmtId="0" fontId="3" fillId="5" borderId="11" xfId="0" applyFont="1" applyFill="1" applyBorder="1" applyAlignment="1">
      <alignment horizontal="center"/>
    </xf>
    <xf numFmtId="0" fontId="0" fillId="4" borderId="6" xfId="0" applyFill="1" applyBorder="1" applyAlignment="1">
      <alignment horizontal="right"/>
    </xf>
    <xf numFmtId="0" fontId="3" fillId="6" borderId="11" xfId="0" applyFont="1" applyFill="1" applyBorder="1" applyAlignment="1">
      <alignment horizontal="center"/>
    </xf>
    <xf numFmtId="2" fontId="12" fillId="7" borderId="11" xfId="0" applyNumberFormat="1" applyFont="1" applyFill="1" applyBorder="1"/>
    <xf numFmtId="10" fontId="12" fillId="7" borderId="0" xfId="0" applyNumberFormat="1" applyFont="1" applyFill="1" applyAlignment="1">
      <alignment horizontal="left"/>
    </xf>
    <xf numFmtId="10" fontId="12" fillId="7" borderId="0" xfId="0" applyNumberFormat="1" applyFont="1" applyFill="1" applyAlignment="1">
      <alignment horizontal="right"/>
    </xf>
    <xf numFmtId="0" fontId="8" fillId="12" borderId="0" xfId="0" applyFont="1" applyFill="1"/>
    <xf numFmtId="0" fontId="0" fillId="12" borderId="1" xfId="0" applyFill="1" applyBorder="1"/>
    <xf numFmtId="0" fontId="10" fillId="12" borderId="2" xfId="0" applyFont="1" applyFill="1" applyBorder="1"/>
    <xf numFmtId="0" fontId="0" fillId="12" borderId="20" xfId="0" applyFill="1" applyBorder="1"/>
    <xf numFmtId="0" fontId="8" fillId="12" borderId="4" xfId="0" applyFont="1" applyFill="1" applyBorder="1"/>
    <xf numFmtId="0" fontId="0" fillId="12" borderId="4" xfId="0" applyFill="1" applyBorder="1"/>
    <xf numFmtId="0" fontId="0" fillId="12" borderId="5" xfId="0" applyFill="1" applyBorder="1"/>
    <xf numFmtId="0" fontId="0" fillId="12" borderId="6" xfId="0" applyFill="1" applyBorder="1"/>
    <xf numFmtId="0" fontId="0" fillId="12" borderId="7" xfId="0" applyFill="1" applyBorder="1"/>
    <xf numFmtId="0" fontId="10" fillId="12" borderId="10" xfId="0" applyFont="1" applyFill="1" applyBorder="1" applyAlignment="1">
      <alignment horizontal="center"/>
    </xf>
    <xf numFmtId="0" fontId="10" fillId="12" borderId="11" xfId="0" applyFont="1" applyFill="1" applyBorder="1"/>
    <xf numFmtId="0" fontId="0" fillId="12" borderId="11" xfId="0" applyFill="1" applyBorder="1"/>
    <xf numFmtId="0" fontId="8" fillId="12" borderId="11" xfId="0" applyFont="1" applyFill="1" applyBorder="1"/>
    <xf numFmtId="0" fontId="0" fillId="12" borderId="12" xfId="0" applyFill="1" applyBorder="1"/>
    <xf numFmtId="0" fontId="3" fillId="12" borderId="11" xfId="0" applyFont="1" applyFill="1" applyBorder="1"/>
    <xf numFmtId="0" fontId="0" fillId="12" borderId="3" xfId="0" applyFill="1" applyBorder="1"/>
    <xf numFmtId="0" fontId="0" fillId="12" borderId="2" xfId="0" applyFill="1" applyBorder="1"/>
    <xf numFmtId="0" fontId="0" fillId="8" borderId="3" xfId="0" applyFill="1" applyBorder="1"/>
    <xf numFmtId="0" fontId="0" fillId="8" borderId="5" xfId="0" applyFill="1" applyBorder="1"/>
    <xf numFmtId="0" fontId="0" fillId="8" borderId="7" xfId="0" applyFill="1" applyBorder="1"/>
    <xf numFmtId="0" fontId="0" fillId="11" borderId="20" xfId="0" applyFill="1" applyBorder="1"/>
    <xf numFmtId="0" fontId="0" fillId="11" borderId="3" xfId="0" applyFill="1" applyBorder="1"/>
    <xf numFmtId="0" fontId="0" fillId="11" borderId="2" xfId="0" applyFill="1" applyBorder="1"/>
    <xf numFmtId="0" fontId="0" fillId="11" borderId="4" xfId="0" applyFill="1" applyBorder="1"/>
    <xf numFmtId="0" fontId="0" fillId="11" borderId="5" xfId="0" applyFill="1" applyBorder="1"/>
    <xf numFmtId="0" fontId="0" fillId="11" borderId="6" xfId="0" applyFill="1" applyBorder="1"/>
    <xf numFmtId="0" fontId="0" fillId="11" borderId="1" xfId="0" applyFill="1" applyBorder="1"/>
    <xf numFmtId="0" fontId="0" fillId="11" borderId="7" xfId="0" applyFill="1" applyBorder="1"/>
    <xf numFmtId="0" fontId="3" fillId="12" borderId="3" xfId="0" applyFont="1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0" fontId="0" fillId="11" borderId="11" xfId="0" applyFill="1" applyBorder="1"/>
    <xf numFmtId="0" fontId="0" fillId="11" borderId="11" xfId="0" applyFill="1" applyBorder="1" applyAlignment="1">
      <alignment horizontal="center"/>
    </xf>
    <xf numFmtId="0" fontId="0" fillId="11" borderId="12" xfId="0" applyFill="1" applyBorder="1"/>
    <xf numFmtId="0" fontId="10" fillId="11" borderId="11" xfId="0" applyFont="1" applyFill="1" applyBorder="1"/>
    <xf numFmtId="0" fontId="3" fillId="11" borderId="11" xfId="0" applyFont="1" applyFill="1" applyBorder="1" applyAlignment="1">
      <alignment horizontal="center"/>
    </xf>
    <xf numFmtId="0" fontId="8" fillId="11" borderId="11" xfId="0" applyFont="1" applyFill="1" applyBorder="1"/>
    <xf numFmtId="0" fontId="8" fillId="11" borderId="0" xfId="0" applyFont="1" applyFill="1"/>
    <xf numFmtId="0" fontId="8" fillId="11" borderId="4" xfId="0" applyFont="1" applyFill="1" applyBorder="1"/>
    <xf numFmtId="0" fontId="3" fillId="11" borderId="1" xfId="0" applyFont="1" applyFill="1" applyBorder="1" applyAlignment="1">
      <alignment horizontal="right"/>
    </xf>
    <xf numFmtId="0" fontId="0" fillId="6" borderId="10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13" borderId="2" xfId="0" applyFill="1" applyBorder="1"/>
    <xf numFmtId="0" fontId="3" fillId="13" borderId="20" xfId="0" applyFont="1" applyFill="1" applyBorder="1" applyAlignment="1">
      <alignment horizontal="right"/>
    </xf>
    <xf numFmtId="0" fontId="0" fillId="13" borderId="20" xfId="0" applyFill="1" applyBorder="1"/>
    <xf numFmtId="0" fontId="0" fillId="13" borderId="4" xfId="0" applyFill="1" applyBorder="1"/>
    <xf numFmtId="0" fontId="8" fillId="13" borderId="4" xfId="0" applyFont="1" applyFill="1" applyBorder="1"/>
    <xf numFmtId="0" fontId="0" fillId="13" borderId="6" xfId="0" applyFill="1" applyBorder="1"/>
    <xf numFmtId="0" fontId="0" fillId="13" borderId="1" xfId="0" applyFill="1" applyBorder="1"/>
    <xf numFmtId="0" fontId="3" fillId="13" borderId="10" xfId="0" applyFont="1" applyFill="1" applyBorder="1" applyAlignment="1">
      <alignment horizontal="center"/>
    </xf>
    <xf numFmtId="0" fontId="8" fillId="13" borderId="11" xfId="0" applyFont="1" applyFill="1" applyBorder="1"/>
    <xf numFmtId="0" fontId="0" fillId="13" borderId="11" xfId="0" applyFill="1" applyBorder="1"/>
    <xf numFmtId="0" fontId="0" fillId="13" borderId="12" xfId="0" applyFill="1" applyBorder="1"/>
    <xf numFmtId="0" fontId="10" fillId="13" borderId="11" xfId="0" applyFont="1" applyFill="1" applyBorder="1"/>
    <xf numFmtId="0" fontId="3" fillId="13" borderId="11" xfId="0" applyFont="1" applyFill="1" applyBorder="1"/>
    <xf numFmtId="0" fontId="0" fillId="5" borderId="3" xfId="0" applyFill="1" applyBorder="1"/>
    <xf numFmtId="0" fontId="0" fillId="5" borderId="5" xfId="0" applyFill="1" applyBorder="1"/>
    <xf numFmtId="0" fontId="0" fillId="5" borderId="7" xfId="0" applyFill="1" applyBorder="1"/>
    <xf numFmtId="0" fontId="0" fillId="5" borderId="11" xfId="0" applyFill="1" applyBorder="1" applyAlignment="1">
      <alignment horizontal="center"/>
    </xf>
    <xf numFmtId="0" fontId="8" fillId="5" borderId="0" xfId="0" applyFont="1" applyFill="1"/>
    <xf numFmtId="0" fontId="8" fillId="5" borderId="4" xfId="0" applyFont="1" applyFill="1" applyBorder="1"/>
    <xf numFmtId="0" fontId="8" fillId="5" borderId="11" xfId="0" applyFont="1" applyFill="1" applyBorder="1"/>
    <xf numFmtId="0" fontId="3" fillId="5" borderId="10" xfId="0" applyFont="1" applyFill="1" applyBorder="1" applyAlignment="1">
      <alignment horizontal="center"/>
    </xf>
    <xf numFmtId="0" fontId="10" fillId="8" borderId="0" xfId="0" applyFont="1" applyFill="1"/>
    <xf numFmtId="0" fontId="10" fillId="8" borderId="1" xfId="0" applyFont="1" applyFill="1" applyBorder="1"/>
    <xf numFmtId="166" fontId="12" fillId="14" borderId="19" xfId="0" applyNumberFormat="1" applyFont="1" applyFill="1" applyBorder="1"/>
    <xf numFmtId="9" fontId="12" fillId="14" borderId="0" xfId="0" applyNumberFormat="1" applyFont="1" applyFill="1"/>
    <xf numFmtId="0" fontId="10" fillId="5" borderId="11" xfId="0" applyFont="1" applyFill="1" applyBorder="1"/>
    <xf numFmtId="0" fontId="3" fillId="5" borderId="11" xfId="0" applyFont="1" applyFill="1" applyBorder="1"/>
    <xf numFmtId="165" fontId="10" fillId="5" borderId="12" xfId="0" applyNumberFormat="1" applyFont="1" applyFill="1" applyBorder="1"/>
    <xf numFmtId="166" fontId="10" fillId="5" borderId="19" xfId="0" applyNumberFormat="1" applyFont="1" applyFill="1" applyBorder="1"/>
    <xf numFmtId="165" fontId="10" fillId="6" borderId="12" xfId="0" applyNumberFormat="1" applyFont="1" applyFill="1" applyBorder="1"/>
    <xf numFmtId="166" fontId="10" fillId="6" borderId="19" xfId="0" applyNumberFormat="1" applyFont="1" applyFill="1" applyBorder="1"/>
    <xf numFmtId="0" fontId="8" fillId="0" borderId="0" xfId="0" applyFont="1" applyAlignment="1">
      <alignment horizontal="right"/>
    </xf>
    <xf numFmtId="10" fontId="0" fillId="6" borderId="10" xfId="0" applyNumberFormat="1" applyFill="1" applyBorder="1"/>
    <xf numFmtId="10" fontId="0" fillId="6" borderId="11" xfId="0" applyNumberFormat="1" applyFill="1" applyBorder="1"/>
    <xf numFmtId="10" fontId="0" fillId="6" borderId="12" xfId="0" applyNumberFormat="1" applyFill="1" applyBorder="1"/>
    <xf numFmtId="0" fontId="0" fillId="8" borderId="0" xfId="0" applyFill="1" applyAlignment="1">
      <alignment horizontal="right"/>
    </xf>
    <xf numFmtId="9" fontId="0" fillId="8" borderId="0" xfId="0" applyNumberFormat="1" applyFill="1"/>
    <xf numFmtId="0" fontId="1" fillId="8" borderId="2" xfId="0" applyFont="1" applyFill="1" applyBorder="1"/>
    <xf numFmtId="0" fontId="1" fillId="8" borderId="4" xfId="0" applyFont="1" applyFill="1" applyBorder="1"/>
    <xf numFmtId="0" fontId="0" fillId="8" borderId="8" xfId="0" applyFill="1" applyBorder="1"/>
    <xf numFmtId="0" fontId="0" fillId="8" borderId="21" xfId="0" applyFill="1" applyBorder="1"/>
    <xf numFmtId="0" fontId="0" fillId="8" borderId="9" xfId="0" applyFill="1" applyBorder="1"/>
    <xf numFmtId="0" fontId="17" fillId="0" borderId="0" xfId="0" applyFont="1"/>
    <xf numFmtId="0" fontId="0" fillId="9" borderId="0" xfId="0" applyFill="1"/>
    <xf numFmtId="0" fontId="8" fillId="4" borderId="2" xfId="0" applyFont="1" applyFill="1" applyBorder="1"/>
    <xf numFmtId="0" fontId="8" fillId="4" borderId="4" xfId="0" applyFont="1" applyFill="1" applyBorder="1"/>
    <xf numFmtId="0" fontId="8" fillId="4" borderId="0" xfId="0" applyFont="1" applyFill="1"/>
    <xf numFmtId="0" fontId="8" fillId="4" borderId="4" xfId="0" applyFont="1" applyFill="1" applyBorder="1" applyAlignment="1">
      <alignment horizontal="left"/>
    </xf>
    <xf numFmtId="0" fontId="8" fillId="5" borderId="1" xfId="0" applyFont="1" applyFill="1" applyBorder="1"/>
    <xf numFmtId="0" fontId="0" fillId="10" borderId="4" xfId="0" applyFill="1" applyBorder="1"/>
    <xf numFmtId="9" fontId="0" fillId="10" borderId="0" xfId="0" applyNumberFormat="1" applyFill="1"/>
    <xf numFmtId="0" fontId="0" fillId="10" borderId="5" xfId="0" applyFill="1" applyBorder="1"/>
    <xf numFmtId="0" fontId="0" fillId="8" borderId="10" xfId="0" applyFill="1" applyBorder="1"/>
    <xf numFmtId="0" fontId="10" fillId="11" borderId="10" xfId="0" applyFont="1" applyFill="1" applyBorder="1" applyAlignment="1">
      <alignment horizontal="center"/>
    </xf>
    <xf numFmtId="0" fontId="0" fillId="9" borderId="2" xfId="0" applyFill="1" applyBorder="1"/>
    <xf numFmtId="0" fontId="0" fillId="9" borderId="20" xfId="0" applyFill="1" applyBorder="1"/>
    <xf numFmtId="0" fontId="0" fillId="9" borderId="3" xfId="0" applyFill="1" applyBorder="1"/>
    <xf numFmtId="0" fontId="0" fillId="9" borderId="4" xfId="0" applyFill="1" applyBorder="1"/>
    <xf numFmtId="0" fontId="8" fillId="9" borderId="0" xfId="0" applyFont="1" applyFill="1"/>
    <xf numFmtId="0" fontId="0" fillId="9" borderId="5" xfId="0" applyFill="1" applyBorder="1"/>
    <xf numFmtId="0" fontId="3" fillId="9" borderId="0" xfId="0" applyFont="1" applyFill="1" applyAlignment="1">
      <alignment horizontal="right"/>
    </xf>
    <xf numFmtId="0" fontId="8" fillId="9" borderId="4" xfId="0" applyFont="1" applyFill="1" applyBorder="1"/>
    <xf numFmtId="0" fontId="0" fillId="9" borderId="6" xfId="0" applyFill="1" applyBorder="1"/>
    <xf numFmtId="0" fontId="0" fillId="9" borderId="1" xfId="0" applyFill="1" applyBorder="1"/>
    <xf numFmtId="0" fontId="0" fillId="9" borderId="7" xfId="0" applyFill="1" applyBorder="1"/>
    <xf numFmtId="0" fontId="8" fillId="8" borderId="10" xfId="0" applyFont="1" applyFill="1" applyBorder="1" applyAlignment="1">
      <alignment horizontal="center"/>
    </xf>
    <xf numFmtId="10" fontId="0" fillId="8" borderId="11" xfId="0" applyNumberFormat="1" applyFill="1" applyBorder="1"/>
    <xf numFmtId="0" fontId="8" fillId="6" borderId="20" xfId="0" applyFont="1" applyFill="1" applyBorder="1"/>
    <xf numFmtId="0" fontId="0" fillId="4" borderId="10" xfId="0" applyFill="1" applyBorder="1"/>
    <xf numFmtId="0" fontId="0" fillId="4" borderId="11" xfId="0" applyFill="1" applyBorder="1" applyAlignment="1">
      <alignment horizontal="right"/>
    </xf>
    <xf numFmtId="0" fontId="0" fillId="5" borderId="10" xfId="0" applyFill="1" applyBorder="1"/>
    <xf numFmtId="0" fontId="0" fillId="12" borderId="10" xfId="0" applyFill="1" applyBorder="1"/>
    <xf numFmtId="0" fontId="0" fillId="11" borderId="10" xfId="0" applyFill="1" applyBorder="1"/>
    <xf numFmtId="0" fontId="0" fillId="4" borderId="20" xfId="0" applyFill="1" applyBorder="1" applyAlignment="1">
      <alignment horizontal="left"/>
    </xf>
    <xf numFmtId="0" fontId="21" fillId="14" borderId="19" xfId="0" applyFont="1" applyFill="1" applyBorder="1" applyAlignment="1">
      <alignment horizontal="right" vertical="top"/>
    </xf>
    <xf numFmtId="9" fontId="0" fillId="8" borderId="11" xfId="0" applyNumberFormat="1" applyFill="1" applyBorder="1"/>
    <xf numFmtId="0" fontId="0" fillId="8" borderId="11" xfId="0" applyFill="1" applyBorder="1" applyAlignment="1">
      <alignment horizontal="right"/>
    </xf>
    <xf numFmtId="0" fontId="24" fillId="14" borderId="0" xfId="0" applyFont="1" applyFill="1"/>
    <xf numFmtId="0" fontId="11" fillId="14" borderId="0" xfId="0" applyFont="1" applyFill="1"/>
    <xf numFmtId="0" fontId="0" fillId="7" borderId="2" xfId="0" applyFill="1" applyBorder="1"/>
    <xf numFmtId="0" fontId="0" fillId="7" borderId="4" xfId="0" applyFill="1" applyBorder="1"/>
    <xf numFmtId="10" fontId="23" fillId="7" borderId="4" xfId="0" applyNumberFormat="1" applyFont="1" applyFill="1" applyBorder="1"/>
    <xf numFmtId="0" fontId="0" fillId="7" borderId="6" xfId="0" applyFill="1" applyBorder="1"/>
    <xf numFmtId="0" fontId="0" fillId="7" borderId="20" xfId="0" applyFill="1" applyBorder="1"/>
    <xf numFmtId="0" fontId="0" fillId="7" borderId="3" xfId="0" applyFill="1" applyBorder="1"/>
    <xf numFmtId="9" fontId="0" fillId="7" borderId="0" xfId="0" applyNumberFormat="1" applyFill="1"/>
    <xf numFmtId="0" fontId="8" fillId="7" borderId="0" xfId="0" applyFont="1" applyFill="1"/>
    <xf numFmtId="0" fontId="0" fillId="7" borderId="5" xfId="0" applyFill="1" applyBorder="1"/>
    <xf numFmtId="0" fontId="25" fillId="7" borderId="0" xfId="0" applyFont="1" applyFill="1"/>
    <xf numFmtId="0" fontId="26" fillId="7" borderId="0" xfId="0" applyFont="1" applyFill="1"/>
    <xf numFmtId="0" fontId="0" fillId="7" borderId="1" xfId="0" applyFill="1" applyBorder="1"/>
    <xf numFmtId="0" fontId="0" fillId="7" borderId="7" xfId="0" applyFill="1" applyBorder="1"/>
    <xf numFmtId="0" fontId="10" fillId="9" borderId="0" xfId="0" applyFont="1" applyFill="1"/>
    <xf numFmtId="9" fontId="16" fillId="9" borderId="2" xfId="0" applyNumberFormat="1" applyFont="1" applyFill="1" applyBorder="1"/>
    <xf numFmtId="9" fontId="12" fillId="9" borderId="0" xfId="0" applyNumberFormat="1" applyFont="1" applyFill="1"/>
    <xf numFmtId="9" fontId="16" fillId="9" borderId="4" xfId="0" applyNumberFormat="1" applyFont="1" applyFill="1" applyBorder="1"/>
    <xf numFmtId="9" fontId="16" fillId="9" borderId="6" xfId="0" applyNumberFormat="1" applyFont="1" applyFill="1" applyBorder="1"/>
    <xf numFmtId="9" fontId="0" fillId="9" borderId="8" xfId="0" applyNumberFormat="1" applyFill="1" applyBorder="1"/>
    <xf numFmtId="0" fontId="0" fillId="9" borderId="9" xfId="0" applyFill="1" applyBorder="1"/>
    <xf numFmtId="0" fontId="12" fillId="9" borderId="0" xfId="0" applyFont="1" applyFill="1"/>
    <xf numFmtId="0" fontId="8" fillId="9" borderId="3" xfId="0" applyFont="1" applyFill="1" applyBorder="1"/>
    <xf numFmtId="0" fontId="8" fillId="9" borderId="5" xfId="0" applyFont="1" applyFill="1" applyBorder="1"/>
    <xf numFmtId="0" fontId="8" fillId="9" borderId="2" xfId="0" applyFont="1" applyFill="1" applyBorder="1"/>
    <xf numFmtId="0" fontId="8" fillId="9" borderId="4" xfId="0" applyFont="1" applyFill="1" applyBorder="1" applyAlignment="1">
      <alignment horizontal="right"/>
    </xf>
    <xf numFmtId="0" fontId="8" fillId="9" borderId="6" xfId="0" applyFont="1" applyFill="1" applyBorder="1" applyAlignment="1">
      <alignment horizontal="right"/>
    </xf>
    <xf numFmtId="0" fontId="10" fillId="9" borderId="8" xfId="0" applyFont="1" applyFill="1" applyBorder="1"/>
    <xf numFmtId="0" fontId="8" fillId="9" borderId="9" xfId="0" applyFont="1" applyFill="1" applyBorder="1"/>
    <xf numFmtId="0" fontId="10" fillId="9" borderId="0" xfId="0" applyFont="1" applyFill="1" applyAlignment="1">
      <alignment horizontal="left"/>
    </xf>
    <xf numFmtId="10" fontId="16" fillId="14" borderId="0" xfId="0" applyNumberFormat="1" applyFont="1" applyFill="1"/>
    <xf numFmtId="9" fontId="0" fillId="5" borderId="0" xfId="0" applyNumberFormat="1" applyFill="1"/>
    <xf numFmtId="0" fontId="0" fillId="17" borderId="0" xfId="0" applyFill="1"/>
    <xf numFmtId="0" fontId="27" fillId="8" borderId="0" xfId="0" applyFont="1" applyFill="1"/>
    <xf numFmtId="0" fontId="15" fillId="10" borderId="0" xfId="0" applyFont="1" applyFill="1" applyAlignment="1">
      <alignment vertical="center" wrapText="1"/>
    </xf>
    <xf numFmtId="0" fontId="0" fillId="8" borderId="45" xfId="0" applyFill="1" applyBorder="1"/>
    <xf numFmtId="0" fontId="0" fillId="10" borderId="33" xfId="0" applyFill="1" applyBorder="1"/>
    <xf numFmtId="0" fontId="0" fillId="10" borderId="34" xfId="0" applyFill="1" applyBorder="1"/>
    <xf numFmtId="0" fontId="0" fillId="10" borderId="35" xfId="0" applyFill="1" applyBorder="1"/>
    <xf numFmtId="0" fontId="0" fillId="10" borderId="36" xfId="0" applyFill="1" applyBorder="1"/>
    <xf numFmtId="0" fontId="0" fillId="10" borderId="31" xfId="0" applyFill="1" applyBorder="1"/>
    <xf numFmtId="0" fontId="0" fillId="10" borderId="37" xfId="0" applyFill="1" applyBorder="1"/>
    <xf numFmtId="0" fontId="15" fillId="0" borderId="0" xfId="0" applyFont="1" applyAlignment="1">
      <alignment vertical="top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17" borderId="46" xfId="0" applyFill="1" applyBorder="1"/>
    <xf numFmtId="0" fontId="0" fillId="8" borderId="47" xfId="0" applyFill="1" applyBorder="1"/>
    <xf numFmtId="0" fontId="12" fillId="8" borderId="0" xfId="0" applyFont="1" applyFill="1"/>
    <xf numFmtId="0" fontId="0" fillId="8" borderId="48" xfId="0" applyFill="1" applyBorder="1"/>
    <xf numFmtId="0" fontId="0" fillId="8" borderId="49" xfId="0" applyFill="1" applyBorder="1"/>
    <xf numFmtId="0" fontId="0" fillId="8" borderId="50" xfId="0" applyFill="1" applyBorder="1"/>
    <xf numFmtId="0" fontId="0" fillId="8" borderId="51" xfId="0" applyFill="1" applyBorder="1"/>
    <xf numFmtId="0" fontId="0" fillId="8" borderId="52" xfId="0" applyFill="1" applyBorder="1"/>
    <xf numFmtId="0" fontId="0" fillId="8" borderId="53" xfId="0" applyFill="1" applyBorder="1"/>
    <xf numFmtId="0" fontId="0" fillId="8" borderId="54" xfId="0" applyFill="1" applyBorder="1"/>
    <xf numFmtId="0" fontId="0" fillId="8" borderId="55" xfId="0" applyFill="1" applyBorder="1"/>
    <xf numFmtId="0" fontId="15" fillId="10" borderId="0" xfId="0" applyFont="1" applyFill="1" applyAlignment="1">
      <alignment wrapText="1"/>
    </xf>
    <xf numFmtId="0" fontId="0" fillId="9" borderId="56" xfId="0" applyFill="1" applyBorder="1"/>
    <xf numFmtId="0" fontId="0" fillId="9" borderId="57" xfId="0" applyFill="1" applyBorder="1"/>
    <xf numFmtId="0" fontId="0" fillId="9" borderId="58" xfId="0" applyFill="1" applyBorder="1"/>
    <xf numFmtId="0" fontId="0" fillId="9" borderId="59" xfId="0" applyFill="1" applyBorder="1"/>
    <xf numFmtId="0" fontId="0" fillId="9" borderId="60" xfId="0" applyFill="1" applyBorder="1"/>
    <xf numFmtId="0" fontId="0" fillId="0" borderId="59" xfId="0" applyBorder="1"/>
    <xf numFmtId="0" fontId="0" fillId="0" borderId="60" xfId="0" applyBorder="1"/>
    <xf numFmtId="14" fontId="0" fillId="0" borderId="0" xfId="0" applyNumberFormat="1"/>
    <xf numFmtId="0" fontId="36" fillId="0" borderId="0" xfId="0" applyFont="1"/>
    <xf numFmtId="0" fontId="0" fillId="8" borderId="64" xfId="0" applyFill="1" applyBorder="1"/>
    <xf numFmtId="0" fontId="0" fillId="8" borderId="65" xfId="0" applyFill="1" applyBorder="1"/>
    <xf numFmtId="0" fontId="15" fillId="8" borderId="66" xfId="0" applyFont="1" applyFill="1" applyBorder="1" applyAlignment="1">
      <alignment vertical="top" wrapText="1"/>
    </xf>
    <xf numFmtId="0" fontId="0" fillId="8" borderId="67" xfId="0" applyFill="1" applyBorder="1"/>
    <xf numFmtId="0" fontId="15" fillId="8" borderId="68" xfId="0" applyFont="1" applyFill="1" applyBorder="1" applyAlignment="1">
      <alignment vertical="top" wrapText="1"/>
    </xf>
    <xf numFmtId="0" fontId="0" fillId="8" borderId="69" xfId="0" applyFill="1" applyBorder="1"/>
    <xf numFmtId="0" fontId="0" fillId="8" borderId="70" xfId="0" applyFill="1" applyBorder="1"/>
    <xf numFmtId="0" fontId="15" fillId="8" borderId="70" xfId="0" applyFont="1" applyFill="1" applyBorder="1" applyAlignment="1">
      <alignment vertical="top" wrapText="1"/>
    </xf>
    <xf numFmtId="0" fontId="15" fillId="8" borderId="71" xfId="0" applyFont="1" applyFill="1" applyBorder="1" applyAlignment="1">
      <alignment vertical="top" wrapText="1"/>
    </xf>
    <xf numFmtId="0" fontId="37" fillId="8" borderId="0" xfId="0" applyFont="1" applyFill="1" applyAlignment="1">
      <alignment vertical="center"/>
    </xf>
    <xf numFmtId="0" fontId="38" fillId="8" borderId="0" xfId="0" applyFont="1" applyFill="1" applyAlignment="1">
      <alignment vertical="center"/>
    </xf>
    <xf numFmtId="0" fontId="28" fillId="8" borderId="0" xfId="0" applyFont="1" applyFill="1" applyAlignment="1">
      <alignment vertical="center"/>
    </xf>
    <xf numFmtId="0" fontId="15" fillId="8" borderId="0" xfId="0" applyFont="1" applyFill="1" applyAlignment="1">
      <alignment vertical="center"/>
    </xf>
    <xf numFmtId="0" fontId="0" fillId="10" borderId="67" xfId="0" applyFill="1" applyBorder="1"/>
    <xf numFmtId="0" fontId="15" fillId="10" borderId="0" xfId="0" applyFont="1" applyFill="1" applyAlignment="1">
      <alignment vertical="center"/>
    </xf>
    <xf numFmtId="0" fontId="15" fillId="10" borderId="0" xfId="0" applyFont="1" applyFill="1" applyAlignment="1">
      <alignment vertical="top" wrapText="1"/>
    </xf>
    <xf numFmtId="0" fontId="15" fillId="10" borderId="68" xfId="0" applyFont="1" applyFill="1" applyBorder="1" applyAlignment="1">
      <alignment vertical="top" wrapText="1"/>
    </xf>
    <xf numFmtId="0" fontId="0" fillId="10" borderId="69" xfId="0" applyFill="1" applyBorder="1"/>
    <xf numFmtId="0" fontId="0" fillId="10" borderId="70" xfId="0" applyFill="1" applyBorder="1"/>
    <xf numFmtId="0" fontId="15" fillId="10" borderId="70" xfId="0" applyFont="1" applyFill="1" applyBorder="1" applyAlignment="1">
      <alignment vertical="top" wrapText="1"/>
    </xf>
    <xf numFmtId="0" fontId="15" fillId="10" borderId="71" xfId="0" applyFont="1" applyFill="1" applyBorder="1" applyAlignment="1">
      <alignment vertical="top" wrapText="1"/>
    </xf>
    <xf numFmtId="0" fontId="0" fillId="10" borderId="64" xfId="0" applyFill="1" applyBorder="1"/>
    <xf numFmtId="0" fontId="15" fillId="10" borderId="65" xfId="0" applyFont="1" applyFill="1" applyBorder="1" applyAlignment="1">
      <alignment vertical="center"/>
    </xf>
    <xf numFmtId="0" fontId="0" fillId="10" borderId="65" xfId="0" applyFill="1" applyBorder="1"/>
    <xf numFmtId="0" fontId="15" fillId="10" borderId="65" xfId="0" applyFont="1" applyFill="1" applyBorder="1" applyAlignment="1">
      <alignment vertical="top" wrapText="1"/>
    </xf>
    <xf numFmtId="0" fontId="15" fillId="10" borderId="66" xfId="0" applyFont="1" applyFill="1" applyBorder="1" applyAlignment="1">
      <alignment vertical="top" wrapText="1"/>
    </xf>
    <xf numFmtId="0" fontId="8" fillId="4" borderId="1" xfId="0" applyFont="1" applyFill="1" applyBorder="1"/>
    <xf numFmtId="0" fontId="8" fillId="6" borderId="1" xfId="0" applyFont="1" applyFill="1" applyBorder="1"/>
    <xf numFmtId="0" fontId="27" fillId="0" borderId="0" xfId="0" applyFont="1"/>
    <xf numFmtId="0" fontId="0" fillId="8" borderId="0" xfId="0" applyFill="1" applyAlignment="1">
      <alignment horizontal="center"/>
    </xf>
    <xf numFmtId="0" fontId="0" fillId="10" borderId="26" xfId="0" applyFill="1" applyBorder="1"/>
    <xf numFmtId="0" fontId="1" fillId="10" borderId="23" xfId="0" applyFont="1" applyFill="1" applyBorder="1"/>
    <xf numFmtId="0" fontId="1" fillId="10" borderId="24" xfId="0" applyFont="1" applyFill="1" applyBorder="1"/>
    <xf numFmtId="0" fontId="14" fillId="10" borderId="25" xfId="0" applyFont="1" applyFill="1" applyBorder="1"/>
    <xf numFmtId="0" fontId="1" fillId="10" borderId="25" xfId="0" applyFont="1" applyFill="1" applyBorder="1"/>
    <xf numFmtId="0" fontId="5" fillId="10" borderId="25" xfId="0" applyFont="1" applyFill="1" applyBorder="1"/>
    <xf numFmtId="0" fontId="0" fillId="10" borderId="25" xfId="0" applyFill="1" applyBorder="1"/>
    <xf numFmtId="0" fontId="0" fillId="10" borderId="27" xfId="0" applyFill="1" applyBorder="1"/>
    <xf numFmtId="0" fontId="0" fillId="8" borderId="76" xfId="0" applyFill="1" applyBorder="1"/>
    <xf numFmtId="0" fontId="0" fillId="8" borderId="78" xfId="0" applyFill="1" applyBorder="1"/>
    <xf numFmtId="0" fontId="27" fillId="8" borderId="78" xfId="0" applyFont="1" applyFill="1" applyBorder="1"/>
    <xf numFmtId="0" fontId="0" fillId="8" borderId="77" xfId="0" applyFill="1" applyBorder="1"/>
    <xf numFmtId="0" fontId="34" fillId="10" borderId="0" xfId="0" applyFont="1" applyFill="1" applyAlignment="1" applyProtection="1">
      <alignment horizontal="left" vertical="center"/>
      <protection locked="0"/>
    </xf>
    <xf numFmtId="0" fontId="32" fillId="10" borderId="35" xfId="0" applyFont="1" applyFill="1" applyBorder="1"/>
    <xf numFmtId="0" fontId="32" fillId="10" borderId="0" xfId="0" applyFont="1" applyFill="1"/>
    <xf numFmtId="0" fontId="27" fillId="10" borderId="0" xfId="0" applyFont="1" applyFill="1"/>
    <xf numFmtId="0" fontId="40" fillId="10" borderId="0" xfId="0" applyFont="1" applyFill="1"/>
    <xf numFmtId="0" fontId="32" fillId="10" borderId="0" xfId="0" applyFont="1" applyFill="1" applyAlignment="1">
      <alignment horizontal="right"/>
    </xf>
    <xf numFmtId="0" fontId="27" fillId="10" borderId="28" xfId="0" applyFont="1" applyFill="1" applyBorder="1"/>
    <xf numFmtId="0" fontId="35" fillId="10" borderId="28" xfId="0" applyFont="1" applyFill="1" applyBorder="1" applyAlignment="1">
      <alignment horizontal="right" vertical="top"/>
    </xf>
    <xf numFmtId="0" fontId="35" fillId="10" borderId="0" xfId="0" applyFont="1" applyFill="1" applyAlignment="1">
      <alignment horizontal="right" vertical="top"/>
    </xf>
    <xf numFmtId="0" fontId="32" fillId="10" borderId="35" xfId="0" applyFont="1" applyFill="1" applyBorder="1" applyAlignment="1">
      <alignment horizontal="right"/>
    </xf>
    <xf numFmtId="0" fontId="32" fillId="10" borderId="0" xfId="0" applyFont="1" applyFill="1" applyAlignment="1">
      <alignment horizontal="left"/>
    </xf>
    <xf numFmtId="0" fontId="20" fillId="10" borderId="0" xfId="0" applyFont="1" applyFill="1" applyAlignment="1">
      <alignment vertical="top"/>
    </xf>
    <xf numFmtId="0" fontId="41" fillId="8" borderId="0" xfId="0" applyFont="1" applyFill="1" applyAlignment="1">
      <alignment vertical="center"/>
    </xf>
    <xf numFmtId="0" fontId="0" fillId="11" borderId="82" xfId="0" applyFill="1" applyBorder="1"/>
    <xf numFmtId="0" fontId="0" fillId="11" borderId="83" xfId="0" applyFill="1" applyBorder="1"/>
    <xf numFmtId="0" fontId="0" fillId="11" borderId="84" xfId="0" applyFill="1" applyBorder="1"/>
    <xf numFmtId="0" fontId="0" fillId="11" borderId="85" xfId="0" applyFill="1" applyBorder="1"/>
    <xf numFmtId="0" fontId="0" fillId="11" borderId="86" xfId="0" applyFill="1" applyBorder="1"/>
    <xf numFmtId="0" fontId="0" fillId="18" borderId="91" xfId="0" applyFill="1" applyBorder="1"/>
    <xf numFmtId="0" fontId="0" fillId="18" borderId="92" xfId="0" applyFill="1" applyBorder="1"/>
    <xf numFmtId="0" fontId="46" fillId="0" borderId="0" xfId="0" applyFont="1"/>
    <xf numFmtId="0" fontId="47" fillId="0" borderId="0" xfId="0" applyFont="1"/>
    <xf numFmtId="0" fontId="0" fillId="10" borderId="96" xfId="0" applyFill="1" applyBorder="1"/>
    <xf numFmtId="0" fontId="27" fillId="10" borderId="97" xfId="0" applyFont="1" applyFill="1" applyBorder="1"/>
    <xf numFmtId="0" fontId="0" fillId="10" borderId="98" xfId="0" applyFill="1" applyBorder="1"/>
    <xf numFmtId="0" fontId="0" fillId="10" borderId="99" xfId="0" applyFill="1" applyBorder="1"/>
    <xf numFmtId="0" fontId="0" fillId="10" borderId="100" xfId="0" applyFill="1" applyBorder="1"/>
    <xf numFmtId="0" fontId="0" fillId="10" borderId="101" xfId="0" applyFill="1" applyBorder="1"/>
    <xf numFmtId="0" fontId="27" fillId="10" borderId="102" xfId="0" applyFont="1" applyFill="1" applyBorder="1"/>
    <xf numFmtId="0" fontId="0" fillId="10" borderId="103" xfId="0" applyFill="1" applyBorder="1"/>
    <xf numFmtId="0" fontId="0" fillId="10" borderId="56" xfId="0" applyFill="1" applyBorder="1"/>
    <xf numFmtId="0" fontId="0" fillId="10" borderId="57" xfId="0" applyFill="1" applyBorder="1"/>
    <xf numFmtId="0" fontId="0" fillId="10" borderId="58" xfId="0" applyFill="1" applyBorder="1"/>
    <xf numFmtId="0" fontId="0" fillId="10" borderId="59" xfId="0" applyFill="1" applyBorder="1"/>
    <xf numFmtId="0" fontId="0" fillId="10" borderId="60" xfId="0" applyFill="1" applyBorder="1"/>
    <xf numFmtId="0" fontId="31" fillId="10" borderId="0" xfId="0" applyFont="1" applyFill="1" applyAlignment="1">
      <alignment horizontal="left" vertical="center"/>
    </xf>
    <xf numFmtId="0" fontId="0" fillId="10" borderId="61" xfId="0" applyFill="1" applyBorder="1"/>
    <xf numFmtId="0" fontId="0" fillId="10" borderId="62" xfId="0" applyFill="1" applyBorder="1"/>
    <xf numFmtId="0" fontId="0" fillId="10" borderId="63" xfId="0" applyFill="1" applyBorder="1"/>
    <xf numFmtId="0" fontId="48" fillId="22" borderId="70" xfId="0" applyFont="1" applyFill="1" applyBorder="1" applyAlignment="1">
      <alignment horizontal="left"/>
    </xf>
    <xf numFmtId="0" fontId="48" fillId="22" borderId="70" xfId="0" applyFont="1" applyFill="1" applyBorder="1"/>
    <xf numFmtId="0" fontId="49" fillId="22" borderId="70" xfId="0" applyFont="1" applyFill="1" applyBorder="1"/>
    <xf numFmtId="0" fontId="27" fillId="22" borderId="70" xfId="0" applyFont="1" applyFill="1" applyBorder="1"/>
    <xf numFmtId="0" fontId="56" fillId="8" borderId="76" xfId="0" applyFont="1" applyFill="1" applyBorder="1"/>
    <xf numFmtId="0" fontId="57" fillId="22" borderId="70" xfId="0" applyFont="1" applyFill="1" applyBorder="1" applyAlignment="1">
      <alignment vertical="center"/>
    </xf>
    <xf numFmtId="0" fontId="53" fillId="13" borderId="29" xfId="0" applyFont="1" applyFill="1" applyBorder="1"/>
    <xf numFmtId="0" fontId="53" fillId="13" borderId="30" xfId="0" applyFont="1" applyFill="1" applyBorder="1"/>
    <xf numFmtId="0" fontId="54" fillId="13" borderId="104" xfId="0" applyFont="1" applyFill="1" applyBorder="1" applyAlignment="1">
      <alignment horizontal="right"/>
    </xf>
    <xf numFmtId="0" fontId="65" fillId="7" borderId="0" xfId="0" applyFont="1" applyFill="1" applyAlignment="1">
      <alignment horizontal="left" vertical="center"/>
    </xf>
    <xf numFmtId="0" fontId="66" fillId="10" borderId="0" xfId="0" applyFont="1" applyFill="1"/>
    <xf numFmtId="0" fontId="67" fillId="10" borderId="0" xfId="0" applyFont="1" applyFill="1"/>
    <xf numFmtId="0" fontId="68" fillId="10" borderId="0" xfId="0" applyFont="1" applyFill="1" applyAlignment="1">
      <alignment vertical="top" wrapText="1"/>
    </xf>
    <xf numFmtId="0" fontId="67" fillId="10" borderId="26" xfId="0" applyFont="1" applyFill="1" applyBorder="1"/>
    <xf numFmtId="0" fontId="44" fillId="7" borderId="75" xfId="0" applyFont="1" applyFill="1" applyBorder="1"/>
    <xf numFmtId="0" fontId="0" fillId="7" borderId="75" xfId="0" applyFill="1" applyBorder="1"/>
    <xf numFmtId="0" fontId="0" fillId="10" borderId="23" xfId="0" applyFill="1" applyBorder="1"/>
    <xf numFmtId="0" fontId="0" fillId="7" borderId="106" xfId="0" applyFill="1" applyBorder="1"/>
    <xf numFmtId="0" fontId="0" fillId="2" borderId="107" xfId="0" applyFill="1" applyBorder="1"/>
    <xf numFmtId="0" fontId="0" fillId="7" borderId="108" xfId="0" applyFill="1" applyBorder="1"/>
    <xf numFmtId="0" fontId="0" fillId="7" borderId="109" xfId="0" applyFill="1" applyBorder="1"/>
    <xf numFmtId="0" fontId="6" fillId="7" borderId="110" xfId="0" applyFont="1" applyFill="1" applyBorder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44" fillId="8" borderId="0" xfId="0" applyFont="1" applyFill="1"/>
    <xf numFmtId="0" fontId="0" fillId="2" borderId="0" xfId="0" applyFill="1"/>
    <xf numFmtId="0" fontId="0" fillId="7" borderId="110" xfId="0" applyFill="1" applyBorder="1"/>
    <xf numFmtId="0" fontId="44" fillId="7" borderId="0" xfId="0" applyFont="1" applyFill="1"/>
    <xf numFmtId="0" fontId="7" fillId="7" borderId="0" xfId="0" applyFont="1" applyFill="1"/>
    <xf numFmtId="9" fontId="11" fillId="7" borderId="0" xfId="0" applyNumberFormat="1" applyFont="1" applyFill="1" applyAlignment="1">
      <alignment horizontal="center"/>
    </xf>
    <xf numFmtId="0" fontId="45" fillId="7" borderId="0" xfId="0" applyFont="1" applyFill="1"/>
    <xf numFmtId="0" fontId="72" fillId="7" borderId="0" xfId="0" applyFont="1" applyFill="1"/>
    <xf numFmtId="0" fontId="73" fillId="7" borderId="0" xfId="0" applyFont="1" applyFill="1"/>
    <xf numFmtId="9" fontId="12" fillId="7" borderId="0" xfId="0" applyNumberFormat="1" applyFont="1" applyFill="1" applyAlignment="1">
      <alignment horizontal="center"/>
    </xf>
    <xf numFmtId="9" fontId="12" fillId="7" borderId="0" xfId="0" applyNumberFormat="1" applyFont="1" applyFill="1" applyAlignment="1">
      <alignment horizontal="center" vertical="center"/>
    </xf>
    <xf numFmtId="0" fontId="11" fillId="7" borderId="0" xfId="0" applyFont="1" applyFill="1" applyAlignment="1">
      <alignment horizontal="center"/>
    </xf>
    <xf numFmtId="0" fontId="19" fillId="2" borderId="0" xfId="0" applyFont="1" applyFill="1" applyAlignment="1">
      <alignment vertical="top" wrapText="1"/>
    </xf>
    <xf numFmtId="0" fontId="24" fillId="7" borderId="109" xfId="0" applyFont="1" applyFill="1" applyBorder="1"/>
    <xf numFmtId="0" fontId="44" fillId="20" borderId="0" xfId="0" applyFont="1" applyFill="1"/>
    <xf numFmtId="0" fontId="5" fillId="2" borderId="0" xfId="0" applyFont="1" applyFill="1"/>
    <xf numFmtId="0" fontId="39" fillId="20" borderId="0" xfId="0" applyFont="1" applyFill="1"/>
    <xf numFmtId="0" fontId="0" fillId="7" borderId="111" xfId="0" applyFill="1" applyBorder="1"/>
    <xf numFmtId="0" fontId="0" fillId="2" borderId="112" xfId="0" applyFill="1" applyBorder="1"/>
    <xf numFmtId="0" fontId="0" fillId="7" borderId="112" xfId="0" applyFill="1" applyBorder="1"/>
    <xf numFmtId="0" fontId="0" fillId="7" borderId="113" xfId="0" applyFill="1" applyBorder="1"/>
    <xf numFmtId="0" fontId="50" fillId="8" borderId="0" xfId="0" applyFont="1" applyFill="1" applyAlignment="1">
      <alignment vertical="center"/>
    </xf>
    <xf numFmtId="0" fontId="77" fillId="8" borderId="0" xfId="0" applyFont="1" applyFill="1" applyAlignment="1">
      <alignment vertical="center"/>
    </xf>
    <xf numFmtId="0" fontId="79" fillId="8" borderId="0" xfId="0" applyFont="1" applyFill="1" applyAlignment="1">
      <alignment vertical="center"/>
    </xf>
    <xf numFmtId="0" fontId="67" fillId="17" borderId="46" xfId="0" applyFont="1" applyFill="1" applyBorder="1"/>
    <xf numFmtId="0" fontId="81" fillId="17" borderId="0" xfId="0" applyFont="1" applyFill="1" applyAlignment="1">
      <alignment horizontal="center"/>
    </xf>
    <xf numFmtId="0" fontId="67" fillId="17" borderId="0" xfId="0" applyFont="1" applyFill="1"/>
    <xf numFmtId="0" fontId="67" fillId="8" borderId="45" xfId="0" applyFont="1" applyFill="1" applyBorder="1"/>
    <xf numFmtId="0" fontId="67" fillId="8" borderId="0" xfId="0" applyFont="1" applyFill="1"/>
    <xf numFmtId="0" fontId="67" fillId="8" borderId="47" xfId="0" applyFont="1" applyFill="1" applyBorder="1"/>
    <xf numFmtId="0" fontId="83" fillId="18" borderId="0" xfId="0" applyFont="1" applyFill="1" applyAlignment="1">
      <alignment horizontal="center"/>
    </xf>
    <xf numFmtId="0" fontId="85" fillId="8" borderId="0" xfId="0" applyFont="1" applyFill="1"/>
    <xf numFmtId="0" fontId="67" fillId="10" borderId="2" xfId="0" applyFont="1" applyFill="1" applyBorder="1"/>
    <xf numFmtId="9" fontId="86" fillId="10" borderId="39" xfId="0" applyNumberFormat="1" applyFont="1" applyFill="1" applyBorder="1"/>
    <xf numFmtId="0" fontId="87" fillId="10" borderId="40" xfId="0" applyFont="1" applyFill="1" applyBorder="1"/>
    <xf numFmtId="9" fontId="84" fillId="10" borderId="38" xfId="0" applyNumberFormat="1" applyFont="1" applyFill="1" applyBorder="1"/>
    <xf numFmtId="0" fontId="88" fillId="8" borderId="0" xfId="0" applyFont="1" applyFill="1"/>
    <xf numFmtId="9" fontId="52" fillId="10" borderId="4" xfId="0" applyNumberFormat="1" applyFont="1" applyFill="1" applyBorder="1"/>
    <xf numFmtId="9" fontId="86" fillId="10" borderId="41" xfId="0" applyNumberFormat="1" applyFont="1" applyFill="1" applyBorder="1"/>
    <xf numFmtId="0" fontId="87" fillId="10" borderId="42" xfId="0" applyFont="1" applyFill="1" applyBorder="1"/>
    <xf numFmtId="9" fontId="89" fillId="10" borderId="6" xfId="0" applyNumberFormat="1" applyFont="1" applyFill="1" applyBorder="1"/>
    <xf numFmtId="9" fontId="86" fillId="10" borderId="43" xfId="0" applyNumberFormat="1" applyFont="1" applyFill="1" applyBorder="1"/>
    <xf numFmtId="0" fontId="87" fillId="10" borderId="44" xfId="0" applyFont="1" applyFill="1" applyBorder="1"/>
    <xf numFmtId="9" fontId="89" fillId="17" borderId="0" xfId="0" applyNumberFormat="1" applyFont="1" applyFill="1"/>
    <xf numFmtId="9" fontId="90" fillId="17" borderId="0" xfId="0" applyNumberFormat="1" applyFont="1" applyFill="1"/>
    <xf numFmtId="9" fontId="84" fillId="8" borderId="0" xfId="0" applyNumberFormat="1" applyFont="1" applyFill="1"/>
    <xf numFmtId="9" fontId="91" fillId="8" borderId="0" xfId="0" applyNumberFormat="1" applyFont="1" applyFill="1"/>
    <xf numFmtId="9" fontId="52" fillId="10" borderId="19" xfId="0" applyNumberFormat="1" applyFont="1" applyFill="1" applyBorder="1"/>
    <xf numFmtId="9" fontId="67" fillId="10" borderId="8" xfId="0" applyNumberFormat="1" applyFont="1" applyFill="1" applyBorder="1"/>
    <xf numFmtId="0" fontId="87" fillId="10" borderId="9" xfId="0" applyFont="1" applyFill="1" applyBorder="1"/>
    <xf numFmtId="0" fontId="67" fillId="10" borderId="10" xfId="0" applyFont="1" applyFill="1" applyBorder="1"/>
    <xf numFmtId="9" fontId="52" fillId="10" borderId="11" xfId="0" applyNumberFormat="1" applyFont="1" applyFill="1" applyBorder="1"/>
    <xf numFmtId="9" fontId="89" fillId="10" borderId="11" xfId="0" applyNumberFormat="1" applyFont="1" applyFill="1" applyBorder="1"/>
    <xf numFmtId="0" fontId="67" fillId="10" borderId="12" xfId="0" applyFont="1" applyFill="1" applyBorder="1"/>
    <xf numFmtId="0" fontId="27" fillId="8" borderId="0" xfId="0" applyFont="1" applyFill="1" applyAlignment="1">
      <alignment horizontal="right"/>
    </xf>
    <xf numFmtId="0" fontId="94" fillId="8" borderId="105" xfId="0" applyFont="1" applyFill="1" applyBorder="1" applyAlignment="1">
      <alignment vertical="center"/>
    </xf>
    <xf numFmtId="0" fontId="95" fillId="8" borderId="76" xfId="0" applyFont="1" applyFill="1" applyBorder="1"/>
    <xf numFmtId="0" fontId="27" fillId="8" borderId="114" xfId="0" applyFont="1" applyFill="1" applyBorder="1" applyAlignment="1">
      <alignment horizontal="right"/>
    </xf>
    <xf numFmtId="0" fontId="91" fillId="8" borderId="0" xfId="0" applyFont="1" applyFill="1" applyAlignment="1">
      <alignment horizontal="right"/>
    </xf>
    <xf numFmtId="0" fontId="91" fillId="8" borderId="0" xfId="0" applyFont="1" applyFill="1" applyAlignment="1"/>
    <xf numFmtId="0" fontId="96" fillId="8" borderId="0" xfId="0" applyFont="1" applyFill="1" applyAlignment="1">
      <alignment horizontal="right"/>
    </xf>
    <xf numFmtId="0" fontId="27" fillId="8" borderId="116" xfId="0" applyFont="1" applyFill="1" applyBorder="1" applyAlignment="1">
      <alignment horizontal="right"/>
    </xf>
    <xf numFmtId="0" fontId="27" fillId="8" borderId="105" xfId="0" applyFont="1" applyFill="1" applyBorder="1" applyAlignment="1">
      <alignment horizontal="right"/>
    </xf>
    <xf numFmtId="0" fontId="0" fillId="10" borderId="118" xfId="0" applyFill="1" applyBorder="1"/>
    <xf numFmtId="0" fontId="1" fillId="10" borderId="0" xfId="0" applyFont="1" applyFill="1"/>
    <xf numFmtId="0" fontId="3" fillId="8" borderId="1" xfId="0" applyFont="1" applyFill="1" applyBorder="1" applyAlignment="1">
      <alignment horizontal="right"/>
    </xf>
    <xf numFmtId="0" fontId="99" fillId="10" borderId="59" xfId="0" applyFont="1" applyFill="1" applyBorder="1" applyAlignment="1">
      <alignment horizontal="center"/>
    </xf>
    <xf numFmtId="0" fontId="99" fillId="10" borderId="0" xfId="0" applyFont="1" applyFill="1" applyAlignment="1">
      <alignment horizontal="center"/>
    </xf>
    <xf numFmtId="0" fontId="99" fillId="10" borderId="60" xfId="0" applyFont="1" applyFill="1" applyBorder="1" applyAlignment="1">
      <alignment horizontal="center"/>
    </xf>
    <xf numFmtId="0" fontId="33" fillId="10" borderId="59" xfId="0" applyFont="1" applyFill="1" applyBorder="1" applyAlignment="1">
      <alignment horizontal="center"/>
    </xf>
    <xf numFmtId="0" fontId="33" fillId="10" borderId="0" xfId="0" applyFont="1" applyFill="1" applyAlignment="1">
      <alignment horizontal="center"/>
    </xf>
    <xf numFmtId="0" fontId="33" fillId="10" borderId="60" xfId="0" applyFont="1" applyFill="1" applyBorder="1" applyAlignment="1">
      <alignment horizontal="center"/>
    </xf>
    <xf numFmtId="0" fontId="58" fillId="18" borderId="70" xfId="0" applyFont="1" applyFill="1" applyBorder="1" applyAlignment="1">
      <alignment horizontal="center" vertical="center"/>
    </xf>
    <xf numFmtId="0" fontId="42" fillId="21" borderId="93" xfId="0" applyFont="1" applyFill="1" applyBorder="1" applyAlignment="1">
      <alignment horizontal="center" vertical="center"/>
    </xf>
    <xf numFmtId="0" fontId="42" fillId="21" borderId="94" xfId="0" applyFont="1" applyFill="1" applyBorder="1" applyAlignment="1">
      <alignment horizontal="center" vertical="center"/>
    </xf>
    <xf numFmtId="0" fontId="42" fillId="21" borderId="95" xfId="0" applyFont="1" applyFill="1" applyBorder="1" applyAlignment="1">
      <alignment horizontal="center" vertical="center"/>
    </xf>
    <xf numFmtId="0" fontId="62" fillId="18" borderId="69" xfId="0" applyFont="1" applyFill="1" applyBorder="1" applyAlignment="1">
      <alignment horizontal="center" vertical="center"/>
    </xf>
    <xf numFmtId="0" fontId="62" fillId="18" borderId="70" xfId="0" applyFont="1" applyFill="1" applyBorder="1" applyAlignment="1">
      <alignment horizontal="center" vertical="center"/>
    </xf>
    <xf numFmtId="0" fontId="51" fillId="10" borderId="29" xfId="0" applyFont="1" applyFill="1" applyBorder="1" applyAlignment="1" applyProtection="1">
      <alignment horizontal="center" vertical="center"/>
      <protection locked="0"/>
    </xf>
    <xf numFmtId="0" fontId="51" fillId="10" borderId="30" xfId="0" applyFont="1" applyFill="1" applyBorder="1" applyAlignment="1" applyProtection="1">
      <alignment horizontal="center" vertical="center"/>
      <protection locked="0"/>
    </xf>
    <xf numFmtId="0" fontId="51" fillId="10" borderId="104" xfId="0" applyFont="1" applyFill="1" applyBorder="1" applyAlignment="1" applyProtection="1">
      <alignment horizontal="center" vertical="center"/>
      <protection locked="0"/>
    </xf>
    <xf numFmtId="0" fontId="51" fillId="10" borderId="29" xfId="0" applyFont="1" applyFill="1" applyBorder="1" applyAlignment="1" applyProtection="1">
      <alignment horizontal="center"/>
      <protection locked="0"/>
    </xf>
    <xf numFmtId="0" fontId="51" fillId="10" borderId="30" xfId="0" applyFont="1" applyFill="1" applyBorder="1" applyAlignment="1" applyProtection="1">
      <alignment horizontal="center"/>
      <protection locked="0"/>
    </xf>
    <xf numFmtId="0" fontId="51" fillId="10" borderId="104" xfId="0" applyFont="1" applyFill="1" applyBorder="1" applyAlignment="1" applyProtection="1">
      <alignment horizontal="center"/>
      <protection locked="0"/>
    </xf>
    <xf numFmtId="0" fontId="65" fillId="16" borderId="0" xfId="0" applyFont="1" applyFill="1" applyAlignment="1">
      <alignment horizontal="left" vertical="center"/>
    </xf>
    <xf numFmtId="0" fontId="0" fillId="10" borderId="0" xfId="0" applyFill="1" applyAlignment="1">
      <alignment horizontal="center"/>
    </xf>
    <xf numFmtId="9" fontId="71" fillId="7" borderId="0" xfId="0" applyNumberFormat="1" applyFont="1" applyFill="1" applyAlignment="1">
      <alignment horizontal="center" vertical="center"/>
    </xf>
    <xf numFmtId="0" fontId="2" fillId="7" borderId="110" xfId="0" applyFont="1" applyFill="1" applyBorder="1" applyAlignment="1">
      <alignment horizontal="center"/>
    </xf>
    <xf numFmtId="0" fontId="2" fillId="7" borderId="110" xfId="0" applyFont="1" applyFill="1" applyBorder="1" applyAlignment="1">
      <alignment horizontal="left"/>
    </xf>
    <xf numFmtId="0" fontId="61" fillId="23" borderId="74" xfId="0" applyFont="1" applyFill="1" applyBorder="1" applyAlignment="1">
      <alignment horizontal="center" vertical="center"/>
    </xf>
    <xf numFmtId="0" fontId="61" fillId="23" borderId="72" xfId="0" applyFont="1" applyFill="1" applyBorder="1" applyAlignment="1">
      <alignment horizontal="center" vertical="center"/>
    </xf>
    <xf numFmtId="0" fontId="61" fillId="23" borderId="73" xfId="0" applyFont="1" applyFill="1" applyBorder="1" applyAlignment="1">
      <alignment horizontal="center" vertical="center"/>
    </xf>
    <xf numFmtId="164" fontId="70" fillId="3" borderId="13" xfId="0" applyNumberFormat="1" applyFont="1" applyFill="1" applyBorder="1" applyAlignment="1">
      <alignment horizontal="center" vertical="center" shrinkToFit="1"/>
    </xf>
    <xf numFmtId="164" fontId="70" fillId="3" borderId="14" xfId="0" applyNumberFormat="1" applyFont="1" applyFill="1" applyBorder="1" applyAlignment="1">
      <alignment horizontal="center" vertical="center" shrinkToFit="1"/>
    </xf>
    <xf numFmtId="164" fontId="70" fillId="3" borderId="15" xfId="0" applyNumberFormat="1" applyFont="1" applyFill="1" applyBorder="1" applyAlignment="1">
      <alignment horizontal="center" vertical="center" shrinkToFit="1"/>
    </xf>
    <xf numFmtId="164" fontId="70" fillId="3" borderId="16" xfId="0" applyNumberFormat="1" applyFont="1" applyFill="1" applyBorder="1" applyAlignment="1">
      <alignment horizontal="center" vertical="center" shrinkToFit="1"/>
    </xf>
    <xf numFmtId="164" fontId="70" fillId="3" borderId="17" xfId="0" applyNumberFormat="1" applyFont="1" applyFill="1" applyBorder="1" applyAlignment="1">
      <alignment horizontal="center" vertical="center" shrinkToFit="1"/>
    </xf>
    <xf numFmtId="164" fontId="70" fillId="3" borderId="18" xfId="0" applyNumberFormat="1" applyFont="1" applyFill="1" applyBorder="1" applyAlignment="1">
      <alignment horizontal="center" vertical="center" shrinkToFit="1"/>
    </xf>
    <xf numFmtId="0" fontId="63" fillId="18" borderId="87" xfId="0" applyFont="1" applyFill="1" applyBorder="1" applyAlignment="1">
      <alignment horizontal="center" vertical="center"/>
    </xf>
    <xf numFmtId="0" fontId="63" fillId="18" borderId="88" xfId="0" applyFont="1" applyFill="1" applyBorder="1" applyAlignment="1">
      <alignment horizontal="center" vertical="center"/>
    </xf>
    <xf numFmtId="0" fontId="63" fillId="18" borderId="89" xfId="0" applyFont="1" applyFill="1" applyBorder="1" applyAlignment="1">
      <alignment horizontal="center" vertical="center"/>
    </xf>
    <xf numFmtId="0" fontId="63" fillId="18" borderId="90" xfId="0" applyFont="1" applyFill="1" applyBorder="1" applyAlignment="1">
      <alignment horizontal="center" vertical="center"/>
    </xf>
    <xf numFmtId="0" fontId="64" fillId="18" borderId="89" xfId="0" applyFont="1" applyFill="1" applyBorder="1" applyAlignment="1">
      <alignment horizontal="center" vertical="center"/>
    </xf>
    <xf numFmtId="0" fontId="64" fillId="18" borderId="90" xfId="0" applyFont="1" applyFill="1" applyBorder="1" applyAlignment="1">
      <alignment horizontal="center" vertical="center"/>
    </xf>
    <xf numFmtId="0" fontId="59" fillId="7" borderId="22" xfId="0" applyFont="1" applyFill="1" applyBorder="1" applyAlignment="1">
      <alignment horizontal="center" vertical="top" wrapText="1"/>
    </xf>
    <xf numFmtId="0" fontId="59" fillId="7" borderId="0" xfId="0" applyFont="1" applyFill="1" applyAlignment="1">
      <alignment horizontal="center" vertical="top" wrapText="1"/>
    </xf>
    <xf numFmtId="9" fontId="71" fillId="7" borderId="0" xfId="0" applyNumberFormat="1" applyFont="1" applyFill="1" applyAlignment="1">
      <alignment horizontal="center"/>
    </xf>
    <xf numFmtId="0" fontId="94" fillId="8" borderId="105" xfId="0" applyFont="1" applyFill="1" applyBorder="1" applyAlignment="1">
      <alignment horizontal="center" vertical="center"/>
    </xf>
    <xf numFmtId="0" fontId="94" fillId="8" borderId="115" xfId="0" applyFont="1" applyFill="1" applyBorder="1" applyAlignment="1">
      <alignment horizontal="center" vertical="center"/>
    </xf>
    <xf numFmtId="0" fontId="60" fillId="10" borderId="0" xfId="0" applyFont="1" applyFill="1" applyAlignment="1">
      <alignment horizontal="left" wrapText="1"/>
    </xf>
    <xf numFmtId="0" fontId="55" fillId="10" borderId="0" xfId="0" applyFont="1" applyFill="1" applyAlignment="1">
      <alignment horizontal="center" vertical="center"/>
    </xf>
    <xf numFmtId="0" fontId="74" fillId="10" borderId="0" xfId="0" applyFont="1" applyFill="1" applyAlignment="1">
      <alignment horizontal="center" vertical="top" wrapText="1"/>
    </xf>
    <xf numFmtId="0" fontId="69" fillId="10" borderId="0" xfId="0" applyFont="1" applyFill="1" applyAlignment="1">
      <alignment horizontal="left" vertical="top" wrapText="1"/>
    </xf>
    <xf numFmtId="0" fontId="94" fillId="8" borderId="117" xfId="0" applyFont="1" applyFill="1" applyBorder="1" applyAlignment="1">
      <alignment horizontal="center" vertical="center"/>
    </xf>
    <xf numFmtId="0" fontId="30" fillId="10" borderId="0" xfId="0" applyFont="1" applyFill="1" applyAlignment="1">
      <alignment horizontal="left" wrapText="1"/>
    </xf>
    <xf numFmtId="0" fontId="98" fillId="8" borderId="51" xfId="0" applyFont="1" applyFill="1" applyBorder="1" applyAlignment="1">
      <alignment horizontal="center"/>
    </xf>
    <xf numFmtId="0" fontId="98" fillId="8" borderId="0" xfId="0" applyFont="1" applyFill="1" applyAlignment="1">
      <alignment horizontal="center"/>
    </xf>
    <xf numFmtId="0" fontId="98" fillId="8" borderId="52" xfId="0" applyFont="1" applyFill="1" applyBorder="1" applyAlignment="1">
      <alignment horizontal="center"/>
    </xf>
    <xf numFmtId="0" fontId="87" fillId="10" borderId="6" xfId="0" applyFont="1" applyFill="1" applyBorder="1" applyAlignment="1">
      <alignment horizontal="left"/>
    </xf>
    <xf numFmtId="0" fontId="87" fillId="10" borderId="7" xfId="0" applyFont="1" applyFill="1" applyBorder="1" applyAlignment="1">
      <alignment horizontal="left"/>
    </xf>
    <xf numFmtId="0" fontId="80" fillId="19" borderId="79" xfId="0" applyFont="1" applyFill="1" applyBorder="1" applyAlignment="1">
      <alignment horizontal="center" vertical="center"/>
    </xf>
    <xf numFmtId="0" fontId="80" fillId="19" borderId="80" xfId="0" applyFont="1" applyFill="1" applyBorder="1" applyAlignment="1">
      <alignment horizontal="center" vertical="center"/>
    </xf>
    <xf numFmtId="0" fontId="80" fillId="19" borderId="81" xfId="0" applyFont="1" applyFill="1" applyBorder="1" applyAlignment="1">
      <alignment horizontal="center" vertical="center"/>
    </xf>
    <xf numFmtId="0" fontId="84" fillId="4" borderId="0" xfId="0" applyFont="1" applyFill="1" applyAlignment="1">
      <alignment horizontal="left"/>
    </xf>
    <xf numFmtId="0" fontId="97" fillId="10" borderId="10" xfId="0" applyFont="1" applyFill="1" applyBorder="1" applyAlignment="1">
      <alignment horizontal="center" vertical="center"/>
    </xf>
    <xf numFmtId="0" fontId="97" fillId="10" borderId="12" xfId="0" applyFont="1" applyFill="1" applyBorder="1" applyAlignment="1">
      <alignment horizontal="center" vertical="center"/>
    </xf>
    <xf numFmtId="0" fontId="82" fillId="15" borderId="0" xfId="0" applyFont="1" applyFill="1" applyAlignment="1">
      <alignment horizontal="center" vertical="center"/>
    </xf>
    <xf numFmtId="0" fontId="15" fillId="10" borderId="32" xfId="0" applyFont="1" applyFill="1" applyBorder="1" applyAlignment="1">
      <alignment horizontal="left" wrapText="1"/>
    </xf>
    <xf numFmtId="0" fontId="15" fillId="10" borderId="0" xfId="0" applyFont="1" applyFill="1" applyAlignment="1">
      <alignment horizontal="left" wrapText="1"/>
    </xf>
    <xf numFmtId="0" fontId="83" fillId="23" borderId="0" xfId="0" applyFont="1" applyFill="1" applyAlignment="1">
      <alignment horizontal="center" vertical="center"/>
    </xf>
    <xf numFmtId="0" fontId="87" fillId="10" borderId="2" xfId="0" applyFont="1" applyFill="1" applyBorder="1" applyAlignment="1">
      <alignment horizontal="left"/>
    </xf>
    <xf numFmtId="0" fontId="87" fillId="10" borderId="3" xfId="0" applyFont="1" applyFill="1" applyBorder="1" applyAlignment="1">
      <alignment horizontal="left"/>
    </xf>
    <xf numFmtId="0" fontId="15" fillId="10" borderId="0" xfId="0" applyFont="1" applyFill="1" applyAlignment="1">
      <alignment horizontal="left" vertical="center" wrapText="1"/>
    </xf>
    <xf numFmtId="0" fontId="43" fillId="10" borderId="0" xfId="0" applyFont="1" applyFill="1" applyAlignment="1">
      <alignment horizontal="left" vertical="center" wrapText="1"/>
    </xf>
    <xf numFmtId="0" fontId="43" fillId="10" borderId="28" xfId="0" applyFont="1" applyFill="1" applyBorder="1" applyAlignment="1">
      <alignment horizontal="left" vertical="center" wrapText="1"/>
    </xf>
  </cellXfs>
  <cellStyles count="1">
    <cellStyle name="Normal" xfId="0" builtinId="0"/>
  </cellStyles>
  <dxfs count="75">
    <dxf>
      <font>
        <b val="0"/>
        <i/>
        <color theme="6" tint="-0.499984740745262"/>
      </font>
      <fill>
        <patternFill>
          <bgColor theme="6" tint="0.59996337778862885"/>
        </patternFill>
      </fill>
    </dxf>
    <dxf>
      <font>
        <b val="0"/>
        <i/>
        <color theme="2" tint="-0.89989928891872917"/>
      </font>
      <fill>
        <patternFill>
          <bgColor theme="2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color theme="9" tint="-0.24994659260841701"/>
      </font>
      <fill>
        <patternFill>
          <bgColor theme="9" tint="-0.24994659260841701"/>
        </patternFill>
      </fill>
    </dxf>
    <dxf>
      <font>
        <b/>
        <i val="0"/>
        <color rgb="FFC00000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1"/>
        </patternFill>
      </fill>
    </dxf>
    <dxf>
      <font>
        <color theme="1" tint="0.14996795556505021"/>
      </font>
      <fill>
        <patternFill>
          <bgColor theme="1" tint="0.14996795556505021"/>
        </patternFill>
      </fill>
    </dxf>
    <dxf>
      <font>
        <color theme="1" tint="0.24994659260841701"/>
      </font>
      <fill>
        <patternFill>
          <bgColor theme="1" tint="0.24994659260841701"/>
        </patternFill>
      </fill>
    </dxf>
    <dxf>
      <font>
        <color rgb="FF800000"/>
      </font>
      <fill>
        <patternFill>
          <bgColor rgb="FF800000"/>
        </patternFill>
      </fill>
    </dxf>
    <dxf>
      <font>
        <color rgb="FF990000"/>
      </font>
      <fill>
        <patternFill>
          <bgColor rgb="FF990000"/>
        </patternFill>
      </fill>
    </dxf>
    <dxf>
      <font>
        <color rgb="FFCC6600"/>
      </font>
      <fill>
        <patternFill>
          <bgColor rgb="FFCC6600"/>
        </patternFill>
      </fill>
    </dxf>
    <dxf>
      <font>
        <color rgb="FFFF9933"/>
      </font>
      <fill>
        <patternFill>
          <bgColor rgb="FFFF9933"/>
        </patternFill>
      </fill>
    </dxf>
    <dxf>
      <font>
        <color rgb="FFCCCC00"/>
      </font>
      <fill>
        <patternFill>
          <bgColor rgb="FFCCCC00"/>
        </patternFill>
      </fill>
    </dxf>
    <dxf>
      <font>
        <color rgb="FF99CC00"/>
      </font>
      <fill>
        <patternFill>
          <bgColor rgb="FF99CC00"/>
        </patternFill>
      </fill>
    </dxf>
    <dxf>
      <font>
        <color rgb="FF33CC33"/>
      </font>
      <fill>
        <patternFill>
          <bgColor rgb="FF33CC33"/>
        </patternFill>
      </fill>
    </dxf>
    <dxf>
      <font>
        <color rgb="FF00CC00"/>
      </font>
      <fill>
        <patternFill>
          <bgColor rgb="FF00CC00"/>
        </patternFill>
      </fill>
    </dxf>
    <dxf>
      <font>
        <color rgb="FF009900"/>
      </font>
      <fill>
        <patternFill>
          <bgColor rgb="FF009900"/>
        </patternFill>
      </fill>
    </dxf>
    <dxf>
      <font>
        <color rgb="FF008000"/>
      </font>
      <fill>
        <patternFill>
          <bgColor rgb="FF008000"/>
        </patternFill>
      </fill>
    </dxf>
    <dxf>
      <font>
        <b val="0"/>
        <i/>
        <color rgb="FFC00000"/>
      </font>
      <fill>
        <patternFill>
          <bgColor rgb="FFFFFF99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ont>
        <color rgb="FFC00000"/>
      </font>
      <fill>
        <patternFill>
          <bgColor theme="9" tint="0.59996337778862885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993300"/>
      </font>
      <fill>
        <patternFill>
          <bgColor rgb="FF993300"/>
        </patternFill>
      </fill>
      <border>
        <left/>
        <right/>
        <top/>
        <bottom/>
      </border>
    </dxf>
    <dxf>
      <font>
        <condense val="0"/>
        <extend val="0"/>
        <color auto="1"/>
      </font>
      <fill>
        <patternFill>
          <bgColor indexed="8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/>
        <i val="0"/>
        <condense val="0"/>
        <extend val="0"/>
        <color indexed="10"/>
      </font>
      <fill>
        <patternFill>
          <bgColor indexed="10"/>
        </patternFill>
      </fill>
      <border>
        <left style="thin">
          <color indexed="63"/>
        </left>
        <right style="thin">
          <color indexed="63"/>
        </right>
        <top style="thin">
          <color indexed="63"/>
        </top>
        <bottom style="thin">
          <color indexed="63"/>
        </bottom>
      </border>
    </dxf>
    <dxf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9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9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2" tint="-9.9978637043366805E-2"/>
        </patternFill>
      </fill>
    </dxf>
    <dxf>
      <fill>
        <patternFill patternType="solid">
          <fgColor indexed="64"/>
          <bgColor theme="2" tint="-9.9978637043366805E-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2" tint="-9.9978637043366805E-2"/>
        </patternFill>
      </fill>
    </dxf>
    <dxf>
      <fill>
        <patternFill patternType="solid">
          <fgColor indexed="64"/>
          <bgColor theme="2" tint="-9.9978637043366805E-2"/>
        </patternFill>
      </fill>
    </dxf>
    <dxf>
      <fill>
        <patternFill patternType="solid">
          <fgColor indexed="64"/>
          <bgColor theme="2" tint="-9.9978637043366805E-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2" tint="-9.9978637043366805E-2"/>
        </patternFill>
      </fill>
    </dxf>
    <dxf>
      <fill>
        <patternFill patternType="solid">
          <fgColor indexed="64"/>
          <bgColor theme="2" tint="-9.9978637043366805E-2"/>
        </patternFill>
      </fill>
    </dxf>
    <dxf>
      <fill>
        <patternFill patternType="solid">
          <fgColor indexed="64"/>
          <bgColor theme="2" tint="-9.9978637043366805E-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2" tint="-9.9978637043366805E-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6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6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6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6" tint="0.59999389629810485"/>
        </patternFill>
      </fill>
    </dxf>
  </dxfs>
  <tableStyles count="0" defaultTableStyle="TableStyleMedium9" defaultPivotStyle="PivotStyleLight16"/>
  <colors>
    <mruColors>
      <color rgb="FFFF9933"/>
      <color rgb="FFFFFFCC"/>
      <color rgb="FFFFFF99"/>
      <color rgb="FFCC9900"/>
      <color rgb="FFCC6600"/>
      <color rgb="FFFF9900"/>
      <color rgb="FF800000"/>
      <color rgb="FF990000"/>
      <color rgb="FF9933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mailto:atencion@e.ditor.com?subject=Dudas%20encuesta%20&#191;Voy%20a%20tener%20&#233;xito%20en%20mi%20negocio?" TargetMode="External"/><Relationship Id="rId2" Type="http://schemas.openxmlformats.org/officeDocument/2006/relationships/hyperlink" Target="#ARRIBAENCUESTA"/><Relationship Id="rId1" Type="http://schemas.openxmlformats.org/officeDocument/2006/relationships/image" Target="../media/image1.jpg"/><Relationship Id="rId6" Type="http://schemas.openxmlformats.org/officeDocument/2006/relationships/image" Target="../media/image3.emf"/><Relationship Id="rId5" Type="http://schemas.openxmlformats.org/officeDocument/2006/relationships/hyperlink" Target="https://www.plannegocios.com/" TargetMode="Externa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pps://www.plannegocios.com" TargetMode="External"/><Relationship Id="rId3" Type="http://schemas.openxmlformats.org/officeDocument/2006/relationships/hyperlink" Target="#ARRIBAENCUESTA"/><Relationship Id="rId7" Type="http://schemas.openxmlformats.org/officeDocument/2006/relationships/image" Target="../media/image2.png"/><Relationship Id="rId2" Type="http://schemas.openxmlformats.org/officeDocument/2006/relationships/hyperlink" Target="#INI!A1"/><Relationship Id="rId1" Type="http://schemas.openxmlformats.org/officeDocument/2006/relationships/hyperlink" Target="#Resultado!A1"/><Relationship Id="rId6" Type="http://schemas.openxmlformats.org/officeDocument/2006/relationships/hyperlink" Target="mailto:atencion@e.ditor.com?subject=Dudas%20encuesta%20&#191;Voy%20a%20tener%20&#233;xito%20en%20mi%20negocio?" TargetMode="External"/><Relationship Id="rId5" Type="http://schemas.openxmlformats.org/officeDocument/2006/relationships/hyperlink" Target="#importantedos"/><Relationship Id="rId4" Type="http://schemas.openxmlformats.org/officeDocument/2006/relationships/hyperlink" Target="#ARRIBARESULTADO"/><Relationship Id="rId9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lannegocios.com/" TargetMode="External"/><Relationship Id="rId7" Type="http://schemas.openxmlformats.org/officeDocument/2006/relationships/hyperlink" Target="#INI!A1"/><Relationship Id="rId2" Type="http://schemas.openxmlformats.org/officeDocument/2006/relationships/hyperlink" Target="#ARRIBARESULTADO"/><Relationship Id="rId1" Type="http://schemas.openxmlformats.org/officeDocument/2006/relationships/hyperlink" Target="#ARRIBAENCUESTA"/><Relationship Id="rId6" Type="http://schemas.openxmlformats.org/officeDocument/2006/relationships/image" Target="../media/image2.png"/><Relationship Id="rId5" Type="http://schemas.openxmlformats.org/officeDocument/2006/relationships/hyperlink" Target="mailto:atencion@e.ditor.com?subject=Dudas%20encuesta%20&#191;Voy%20a%20tener%20&#233;xito%20en%20mi%20negocio?" TargetMode="External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1</xdr:row>
      <xdr:rowOff>2227</xdr:rowOff>
    </xdr:from>
    <xdr:to>
      <xdr:col>8</xdr:col>
      <xdr:colOff>1943100</xdr:colOff>
      <xdr:row>26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57F1BA9-99CB-491A-AEE9-50B8AFE043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101287"/>
          <a:ext cx="6690360" cy="4158293"/>
        </a:xfrm>
        <a:prstGeom prst="rect">
          <a:avLst/>
        </a:prstGeom>
      </xdr:spPr>
    </xdr:pic>
    <xdr:clientData/>
  </xdr:twoCellAnchor>
  <xdr:oneCellAnchor>
    <xdr:from>
      <xdr:col>2</xdr:col>
      <xdr:colOff>7620</xdr:colOff>
      <xdr:row>1</xdr:row>
      <xdr:rowOff>0</xdr:rowOff>
    </xdr:from>
    <xdr:ext cx="6736079" cy="2979420"/>
    <xdr:sp macro="" textlink="">
      <xdr:nvSpPr>
        <xdr:cNvPr id="3" name="2 CuadroTexto">
          <a:hlinkClick xmlns:r="http://schemas.openxmlformats.org/officeDocument/2006/relationships" r:id="rId2" tooltip="Comenzar el test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95300" y="99060"/>
          <a:ext cx="6736079" cy="2979420"/>
        </a:xfrm>
        <a:prstGeom prst="rect">
          <a:avLst/>
        </a:prstGeom>
        <a:solidFill>
          <a:schemeClr val="bg2">
            <a:alpha val="34000"/>
          </a:schemeClr>
        </a:solidFill>
        <a:ln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ctr"/>
          <a:endParaRPr lang="es-ES" sz="2800" b="1">
            <a:ln>
              <a:solidFill>
                <a:srgbClr val="C00000"/>
              </a:solidFill>
            </a:ln>
            <a:solidFill>
              <a:srgbClr val="C00000"/>
            </a:solidFill>
            <a:effectLst>
              <a:outerShdw blurRad="50800" dist="38100" dir="2700000" algn="tl" rotWithShape="0">
                <a:prstClr val="black"/>
              </a:outerShdw>
            </a:effectLst>
            <a:latin typeface="Segoe UI Black" panose="020B0A02040204020203" pitchFamily="34" charset="0"/>
            <a:ea typeface="Segoe UI Black" panose="020B0A02040204020203" pitchFamily="34" charset="0"/>
          </a:endParaRPr>
        </a:p>
        <a:p>
          <a:pPr algn="ctr"/>
          <a:r>
            <a:rPr lang="es-ES" sz="5400" b="1">
              <a:ln>
                <a:solidFill>
                  <a:srgbClr val="92D050"/>
                </a:solidFill>
              </a:ln>
              <a:solidFill>
                <a:srgbClr val="92D050"/>
              </a:solidFill>
              <a:effectLst>
                <a:outerShdw blurRad="50800" dist="38100" dir="2700000" algn="tl" rotWithShape="0">
                  <a:prstClr val="black"/>
                </a:outerShdw>
              </a:effectLst>
              <a:latin typeface="Segoe UI Black" panose="020B0A02040204020203" pitchFamily="34" charset="0"/>
              <a:ea typeface="Segoe UI Black" panose="020B0A02040204020203" pitchFamily="34" charset="0"/>
            </a:rPr>
            <a:t>¿</a:t>
          </a:r>
          <a:r>
            <a:rPr lang="es-ES" sz="5400" b="0" i="1">
              <a:ln>
                <a:solidFill>
                  <a:srgbClr val="92D050"/>
                </a:solidFill>
              </a:ln>
              <a:solidFill>
                <a:srgbClr val="92D050"/>
              </a:solidFill>
              <a:effectLst>
                <a:outerShdw blurRad="50800" dist="38100" dir="2700000" algn="tl" rotWithShape="0">
                  <a:prstClr val="black"/>
                </a:outerShdw>
              </a:effectLst>
              <a:latin typeface="Segoe UI Black" panose="020B0A02040204020203" pitchFamily="34" charset="0"/>
              <a:ea typeface="Segoe UI Black" panose="020B0A02040204020203" pitchFamily="34" charset="0"/>
            </a:rPr>
            <a:t>Tendré</a:t>
          </a:r>
          <a:r>
            <a:rPr lang="es-ES" sz="5400" b="0" i="1" baseline="0">
              <a:ln>
                <a:solidFill>
                  <a:srgbClr val="92D050"/>
                </a:solidFill>
              </a:ln>
              <a:solidFill>
                <a:srgbClr val="92D050"/>
              </a:solidFill>
              <a:effectLst>
                <a:outerShdw blurRad="50800" dist="38100" dir="2700000" algn="tl" rotWithShape="0">
                  <a:prstClr val="black"/>
                </a:outerShdw>
              </a:effectLst>
              <a:latin typeface="Segoe UI Black" panose="020B0A02040204020203" pitchFamily="34" charset="0"/>
              <a:ea typeface="Segoe UI Black" panose="020B0A02040204020203" pitchFamily="34" charset="0"/>
            </a:rPr>
            <a:t> éxito con </a:t>
          </a:r>
        </a:p>
        <a:p>
          <a:pPr algn="ctr"/>
          <a:r>
            <a:rPr lang="es-ES" sz="5400" b="0" i="1" baseline="0">
              <a:ln>
                <a:solidFill>
                  <a:srgbClr val="92D050"/>
                </a:solidFill>
              </a:ln>
              <a:solidFill>
                <a:srgbClr val="92D050"/>
              </a:solidFill>
              <a:effectLst>
                <a:outerShdw blurRad="50800" dist="38100" dir="2700000" algn="tl" rotWithShape="0">
                  <a:prstClr val="black"/>
                </a:outerShdw>
              </a:effectLst>
              <a:latin typeface="Segoe UI Black" panose="020B0A02040204020203" pitchFamily="34" charset="0"/>
              <a:ea typeface="Segoe UI Black" panose="020B0A02040204020203" pitchFamily="34" charset="0"/>
            </a:rPr>
            <a:t>este negocio?</a:t>
          </a:r>
          <a:endParaRPr lang="es-ES" sz="7200" b="0" i="1" baseline="0">
            <a:ln>
              <a:solidFill>
                <a:srgbClr val="92D050"/>
              </a:solidFill>
            </a:ln>
            <a:solidFill>
              <a:srgbClr val="92D050"/>
            </a:solidFill>
            <a:effectLst/>
            <a:latin typeface="Segoe UI Black" panose="020B0A02040204020203" pitchFamily="34" charset="0"/>
            <a:ea typeface="Segoe UI Black" panose="020B0A02040204020203" pitchFamily="34" charset="0"/>
          </a:endParaRPr>
        </a:p>
        <a:p>
          <a:pPr algn="ctr"/>
          <a:endParaRPr lang="es-ES" sz="1200" b="1" baseline="0">
            <a:ln>
              <a:solidFill>
                <a:srgbClr val="C00000"/>
              </a:solidFill>
            </a:ln>
            <a:solidFill>
              <a:srgbClr val="C00000"/>
            </a:solidFill>
            <a:latin typeface="Segoe UI Black" panose="020B0A02040204020203" pitchFamily="34" charset="0"/>
            <a:ea typeface="Segoe UI Black" panose="020B0A02040204020203" pitchFamily="34" charset="0"/>
          </a:endParaRPr>
        </a:p>
      </xdr:txBody>
    </xdr:sp>
    <xdr:clientData/>
  </xdr:oneCellAnchor>
  <xdr:oneCellAnchor>
    <xdr:from>
      <xdr:col>2</xdr:col>
      <xdr:colOff>121920</xdr:colOff>
      <xdr:row>0</xdr:row>
      <xdr:rowOff>60960</xdr:rowOff>
    </xdr:from>
    <xdr:ext cx="6728460" cy="885825"/>
    <xdr:sp macro="" textlink="">
      <xdr:nvSpPr>
        <xdr:cNvPr id="5" name="4 CuadroTexto">
          <a:hlinkClick xmlns:r="http://schemas.openxmlformats.org/officeDocument/2006/relationships" r:id="rId2" tooltip="Comenzar el Test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09600" y="60960"/>
          <a:ext cx="6728460" cy="885825"/>
        </a:xfrm>
        <a:prstGeom prst="rect">
          <a:avLst/>
        </a:prstGeom>
        <a:noFill/>
        <a:ln>
          <a:noFill/>
        </a:ln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lang="es-ES" sz="3200" b="1" baseline="0">
              <a:ln>
                <a:solidFill>
                  <a:schemeClr val="accent5">
                    <a:lumMod val="50000"/>
                  </a:schemeClr>
                </a:solidFill>
              </a:ln>
              <a:solidFill>
                <a:schemeClr val="accent5">
                  <a:lumMod val="50000"/>
                </a:schemeClr>
              </a:solidFill>
              <a:effectLst/>
              <a:latin typeface="Segoe UI Black" panose="020B0A02040204020203" pitchFamily="34" charset="0"/>
              <a:ea typeface="Segoe UI Black" panose="020B0A02040204020203" pitchFamily="34" charset="0"/>
            </a:rPr>
            <a:t>Test de 25 </a:t>
          </a:r>
          <a:r>
            <a:rPr lang="es-ES" sz="3200" b="0" baseline="0">
              <a:ln>
                <a:solidFill>
                  <a:schemeClr val="accent5">
                    <a:lumMod val="50000"/>
                  </a:schemeClr>
                </a:solidFill>
              </a:ln>
              <a:solidFill>
                <a:schemeClr val="accent5">
                  <a:lumMod val="50000"/>
                </a:schemeClr>
              </a:solidFill>
              <a:effectLst/>
              <a:latin typeface="Segoe UI Black" panose="020B0A02040204020203" pitchFamily="34" charset="0"/>
              <a:ea typeface="Segoe UI Black" panose="020B0A02040204020203" pitchFamily="34" charset="0"/>
            </a:rPr>
            <a:t>preguntas</a:t>
          </a:r>
        </a:p>
        <a:p>
          <a:pPr algn="ctr"/>
          <a:endParaRPr lang="es-ES" sz="900" b="1" baseline="0">
            <a:ln>
              <a:solidFill>
                <a:srgbClr val="C00000"/>
              </a:solidFill>
            </a:ln>
            <a:solidFill>
              <a:srgbClr val="C00000"/>
            </a:solidFill>
            <a:latin typeface="Eras Bold ITC" pitchFamily="34" charset="0"/>
          </a:endParaRPr>
        </a:p>
      </xdr:txBody>
    </xdr:sp>
    <xdr:clientData/>
  </xdr:oneCellAnchor>
  <xdr:twoCellAnchor editAs="oneCell">
    <xdr:from>
      <xdr:col>2</xdr:col>
      <xdr:colOff>295275</xdr:colOff>
      <xdr:row>29</xdr:row>
      <xdr:rowOff>171451</xdr:rowOff>
    </xdr:from>
    <xdr:to>
      <xdr:col>3</xdr:col>
      <xdr:colOff>47625</xdr:colOff>
      <xdr:row>30</xdr:row>
      <xdr:rowOff>191405</xdr:rowOff>
    </xdr:to>
    <xdr:pic>
      <xdr:nvPicPr>
        <xdr:cNvPr id="8" name="Picture 1026" descr="EDITOR">
          <a:hlinkClick xmlns:r="http://schemas.openxmlformats.org/officeDocument/2006/relationships" r:id="rId3" tooltip="Contacto por e-mail: atencion@e.ditor.com"/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71525" y="5076826"/>
          <a:ext cx="514350" cy="210454"/>
        </a:xfrm>
        <a:prstGeom prst="rect">
          <a:avLst/>
        </a:prstGeom>
        <a:solidFill>
          <a:srgbClr val="FFFF99"/>
        </a:solidFill>
        <a:ln w="38100" cmpd="dbl">
          <a:noFill/>
          <a:miter lim="800000"/>
          <a:headEnd/>
          <a:tailEnd/>
        </a:ln>
        <a:effectLst/>
      </xdr:spPr>
    </xdr:pic>
    <xdr:clientData/>
  </xdr:twoCellAnchor>
  <xdr:oneCellAnchor>
    <xdr:from>
      <xdr:col>7</xdr:col>
      <xdr:colOff>251460</xdr:colOff>
      <xdr:row>18</xdr:row>
      <xdr:rowOff>87434</xdr:rowOff>
    </xdr:from>
    <xdr:ext cx="2299239" cy="583126"/>
    <xdr:sp macro="" textlink="">
      <xdr:nvSpPr>
        <xdr:cNvPr id="11" name="10 CuadroTexto">
          <a:hlinkClick xmlns:r="http://schemas.openxmlformats.org/officeDocument/2006/relationships" r:id="rId2" tooltip="Comenzar el Test"/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4701540" y="3036374"/>
          <a:ext cx="2299239" cy="583126"/>
        </a:xfrm>
        <a:prstGeom prst="rect">
          <a:avLst/>
        </a:prstGeom>
        <a:noFill/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lIns="108000" tIns="0" rIns="108000" bIns="36000" rtlCol="0" anchor="ctr">
          <a:spAutoFit/>
        </a:bodyPr>
        <a:lstStyle/>
        <a:p>
          <a:r>
            <a:rPr lang="es-ES" sz="3200" b="1" i="1">
              <a:ln>
                <a:solidFill>
                  <a:srgbClr val="FF9933"/>
                </a:solidFill>
              </a:ln>
              <a:solidFill>
                <a:schemeClr val="accent6">
                  <a:lumMod val="75000"/>
                </a:schemeClr>
              </a:solidFill>
              <a:effectLst>
                <a:outerShdw blurRad="50800" dist="50800" dir="5400000" sx="78000" sy="78000" algn="ctr" rotWithShape="0">
                  <a:srgbClr val="000000">
                    <a:alpha val="89000"/>
                  </a:srgbClr>
                </a:outerShdw>
              </a:effectLst>
              <a:latin typeface="Segoe UI Black" panose="020B0A02040204020203" pitchFamily="34" charset="0"/>
              <a:ea typeface="Segoe UI Black" panose="020B0A02040204020203" pitchFamily="34" charset="0"/>
              <a:cs typeface="Segoe UI" pitchFamily="34" charset="0"/>
            </a:rPr>
            <a:t>comenzar</a:t>
          </a:r>
        </a:p>
      </xdr:txBody>
    </xdr:sp>
    <xdr:clientData/>
  </xdr:oneCellAnchor>
  <xdr:twoCellAnchor editAs="oneCell">
    <xdr:from>
      <xdr:col>8</xdr:col>
      <xdr:colOff>1076324</xdr:colOff>
      <xdr:row>23</xdr:row>
      <xdr:rowOff>29645</xdr:rowOff>
    </xdr:from>
    <xdr:to>
      <xdr:col>11</xdr:col>
      <xdr:colOff>106679</xdr:colOff>
      <xdr:row>35</xdr:row>
      <xdr:rowOff>36828</xdr:rowOff>
    </xdr:to>
    <xdr:pic>
      <xdr:nvPicPr>
        <xdr:cNvPr id="7" name="Picture 43">
          <a:hlinkClick xmlns:r="http://schemas.openxmlformats.org/officeDocument/2006/relationships" r:id="rId5" tooltip="INFORMACIÓN Y CONTACTO EN LA WEB"/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duotone>
            <a:schemeClr val="bg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318884" y="3816785"/>
          <a:ext cx="2566035" cy="2178883"/>
        </a:xfrm>
        <a:prstGeom prst="rect">
          <a:avLst/>
        </a:prstGeom>
        <a:noFill/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1343025</xdr:colOff>
      <xdr:row>103</xdr:row>
      <xdr:rowOff>9525</xdr:rowOff>
    </xdr:from>
    <xdr:ext cx="4415504" cy="257175"/>
    <xdr:sp macro="" textlink="">
      <xdr:nvSpPr>
        <xdr:cNvPr id="3" name="2 CuadroTexto">
          <a:hlinkClick xmlns:r="http://schemas.openxmlformats.org/officeDocument/2006/relationships" r:id="rId1" tooltip="Mas detalles sobre el resultado de la encuesta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6296025" y="2324100"/>
          <a:ext cx="4415504" cy="257175"/>
        </a:xfrm>
        <a:prstGeom prst="rect">
          <a:avLst/>
        </a:prstGeom>
        <a:solidFill>
          <a:sysClr val="window" lastClr="FFFFFF"/>
        </a:solidFill>
        <a:ln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tIns="36000" bIns="36000" rtlCol="0" anchor="t">
          <a:noAutofit/>
        </a:bodyPr>
        <a:lstStyle/>
        <a:p>
          <a:r>
            <a:rPr lang="es-ES" sz="1100" b="1">
              <a:solidFill>
                <a:schemeClr val="bg1">
                  <a:lumMod val="50000"/>
                </a:schemeClr>
              </a:solidFill>
              <a:latin typeface="Segoe UI" pitchFamily="34" charset="0"/>
              <a:cs typeface="Segoe UI" pitchFamily="34" charset="0"/>
            </a:rPr>
            <a:t>Mas detalles</a:t>
          </a:r>
          <a:r>
            <a:rPr lang="es-ES" sz="1100" b="1" baseline="0">
              <a:solidFill>
                <a:schemeClr val="bg1">
                  <a:lumMod val="50000"/>
                </a:schemeClr>
              </a:solidFill>
              <a:latin typeface="Segoe UI" pitchFamily="34" charset="0"/>
              <a:cs typeface="Segoe UI" pitchFamily="34" charset="0"/>
            </a:rPr>
            <a:t> sobre los resultados y los criterios de este test aquí</a:t>
          </a:r>
          <a:endParaRPr lang="es-ES" sz="1100" b="1">
            <a:solidFill>
              <a:schemeClr val="bg1">
                <a:lumMod val="50000"/>
              </a:schemeClr>
            </a:solidFill>
            <a:latin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13</xdr:col>
      <xdr:colOff>5133975</xdr:colOff>
      <xdr:row>2</xdr:row>
      <xdr:rowOff>67672</xdr:rowOff>
    </xdr:from>
    <xdr:ext cx="581359" cy="170560"/>
    <xdr:sp macro="" textlink="">
      <xdr:nvSpPr>
        <xdr:cNvPr id="5" name="4 CuadroTexto">
          <a:hlinkClick xmlns:r="http://schemas.openxmlformats.org/officeDocument/2006/relationships" r:id="rId2" tooltip="Ir a la hoja de INICIO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9220200" y="153397"/>
          <a:ext cx="581359" cy="170560"/>
        </a:xfrm>
        <a:prstGeom prst="rect">
          <a:avLst/>
        </a:prstGeom>
        <a:solidFill>
          <a:schemeClr val="bg2">
            <a:lumMod val="25000"/>
          </a:schemeClr>
        </a:solidFill>
        <a:ln>
          <a:solidFill>
            <a:schemeClr val="accent3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72000" tIns="0" rIns="72000" bIns="0" rtlCol="0" anchor="ctr">
          <a:spAutoFit/>
        </a:bodyPr>
        <a:lstStyle/>
        <a:p>
          <a:r>
            <a:rPr lang="es-ES" sz="1000" b="1">
              <a:solidFill>
                <a:srgbClr val="FFFFCC"/>
              </a:solidFill>
              <a:latin typeface="Segoe UI" pitchFamily="34" charset="0"/>
              <a:cs typeface="Segoe UI" pitchFamily="34" charset="0"/>
            </a:rPr>
            <a:t> INICIO</a:t>
          </a:r>
        </a:p>
      </xdr:txBody>
    </xdr:sp>
    <xdr:clientData/>
  </xdr:oneCellAnchor>
  <xdr:oneCellAnchor>
    <xdr:from>
      <xdr:col>13</xdr:col>
      <xdr:colOff>3162300</xdr:colOff>
      <xdr:row>2</xdr:row>
      <xdr:rowOff>67672</xdr:rowOff>
    </xdr:from>
    <xdr:ext cx="1096500" cy="170560"/>
    <xdr:sp macro="" textlink="">
      <xdr:nvSpPr>
        <xdr:cNvPr id="6" name="5 CuadroTexto">
          <a:hlinkClick xmlns:r="http://schemas.openxmlformats.org/officeDocument/2006/relationships" r:id="rId3" tooltip="Volver al PRINCIPIO DEL TEST"/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7248525" y="153397"/>
          <a:ext cx="1096500" cy="170560"/>
        </a:xfrm>
        <a:prstGeom prst="rect">
          <a:avLst/>
        </a:prstGeom>
        <a:solidFill>
          <a:schemeClr val="accent3">
            <a:lumMod val="75000"/>
          </a:schemeClr>
        </a:solidFill>
        <a:ln>
          <a:solidFill>
            <a:schemeClr val="accent3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72000" tIns="0" rIns="72000" bIns="0" rtlCol="0" anchor="ctr">
          <a:spAutoFit/>
        </a:bodyPr>
        <a:lstStyle/>
        <a:p>
          <a:r>
            <a:rPr lang="es-ES" sz="1000" b="1">
              <a:solidFill>
                <a:srgbClr val="FFFFCC"/>
              </a:solidFill>
              <a:latin typeface="Segoe UI" pitchFamily="34" charset="0"/>
              <a:cs typeface="Segoe UI" pitchFamily="34" charset="0"/>
            </a:rPr>
            <a:t>volver  ARRIBA </a:t>
          </a:r>
        </a:p>
      </xdr:txBody>
    </xdr:sp>
    <xdr:clientData/>
  </xdr:oneCellAnchor>
  <xdr:oneCellAnchor>
    <xdr:from>
      <xdr:col>13</xdr:col>
      <xdr:colOff>4256523</xdr:colOff>
      <xdr:row>2</xdr:row>
      <xdr:rowOff>67672</xdr:rowOff>
    </xdr:from>
    <xdr:ext cx="884648" cy="170560"/>
    <xdr:sp macro="" textlink="">
      <xdr:nvSpPr>
        <xdr:cNvPr id="7" name="6 CuadroTexto">
          <a:hlinkClick xmlns:r="http://schemas.openxmlformats.org/officeDocument/2006/relationships" r:id="rId4" tooltip="VOLVER AL INICIO DE LA HOJA"/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8342748" y="153397"/>
          <a:ext cx="884648" cy="170560"/>
        </a:xfrm>
        <a:prstGeom prst="rect">
          <a:avLst/>
        </a:prstGeom>
        <a:solidFill>
          <a:srgbClr val="C00000"/>
        </a:solidFill>
        <a:ln>
          <a:solidFill>
            <a:schemeClr val="accent3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72000" tIns="0" rIns="72000" bIns="0" rtlCol="0" anchor="t">
          <a:spAutoFit/>
        </a:bodyPr>
        <a:lstStyle/>
        <a:p>
          <a:pPr algn="ctr"/>
          <a:r>
            <a:rPr lang="es-ES" sz="1000" b="1">
              <a:solidFill>
                <a:srgbClr val="FFFFCC"/>
              </a:solidFill>
              <a:latin typeface="Segoe UI" pitchFamily="34" charset="0"/>
              <a:cs typeface="Segoe UI" pitchFamily="34" charset="0"/>
            </a:rPr>
            <a:t>RESULTADO</a:t>
          </a:r>
        </a:p>
      </xdr:txBody>
    </xdr:sp>
    <xdr:clientData/>
  </xdr:oneCellAnchor>
  <xdr:oneCellAnchor>
    <xdr:from>
      <xdr:col>13</xdr:col>
      <xdr:colOff>76200</xdr:colOff>
      <xdr:row>103</xdr:row>
      <xdr:rowOff>9525</xdr:rowOff>
    </xdr:from>
    <xdr:ext cx="935705" cy="257175"/>
    <xdr:sp macro="" textlink="">
      <xdr:nvSpPr>
        <xdr:cNvPr id="8" name="7 CuadroTexto">
          <a:hlinkClick xmlns:r="http://schemas.openxmlformats.org/officeDocument/2006/relationships" r:id="rId5" tooltip="Mas detalles sobre el resultado de la encuesta"/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5029200" y="2324100"/>
          <a:ext cx="935705" cy="257175"/>
        </a:xfrm>
        <a:prstGeom prst="rect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tIns="36000" bIns="36000" rtlCol="0" anchor="t">
          <a:noAutofit/>
        </a:bodyPr>
        <a:lstStyle/>
        <a:p>
          <a:r>
            <a:rPr lang="es-ES" sz="1100" b="1">
              <a:solidFill>
                <a:schemeClr val="bg1"/>
              </a:solidFill>
              <a:latin typeface="Segoe UI" pitchFamily="34" charset="0"/>
              <a:cs typeface="Segoe UI" pitchFamily="34" charset="0"/>
            </a:rPr>
            <a:t>Importante</a:t>
          </a:r>
        </a:p>
      </xdr:txBody>
    </xdr:sp>
    <xdr:clientData/>
  </xdr:oneCellAnchor>
  <xdr:twoCellAnchor editAs="oneCell">
    <xdr:from>
      <xdr:col>13</xdr:col>
      <xdr:colOff>199046</xdr:colOff>
      <xdr:row>349</xdr:row>
      <xdr:rowOff>99060</xdr:rowOff>
    </xdr:from>
    <xdr:to>
      <xdr:col>13</xdr:col>
      <xdr:colOff>1249679</xdr:colOff>
      <xdr:row>352</xdr:row>
      <xdr:rowOff>91440</xdr:rowOff>
    </xdr:to>
    <xdr:pic>
      <xdr:nvPicPr>
        <xdr:cNvPr id="9" name="Picture 1026" descr="EDITOR">
          <a:hlinkClick xmlns:r="http://schemas.openxmlformats.org/officeDocument/2006/relationships" r:id="rId6" tooltip="Contacto por e-mail: atencion@e.ditor.com"/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496726" y="47175420"/>
          <a:ext cx="1050633" cy="434340"/>
        </a:xfrm>
        <a:prstGeom prst="rect">
          <a:avLst/>
        </a:prstGeom>
        <a:solidFill>
          <a:srgbClr val="FFFF99"/>
        </a:solidFill>
        <a:ln w="38100" cmpd="dbl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13</xdr:col>
      <xdr:colOff>4886325</xdr:colOff>
      <xdr:row>344</xdr:row>
      <xdr:rowOff>76200</xdr:rowOff>
    </xdr:from>
    <xdr:to>
      <xdr:col>17</xdr:col>
      <xdr:colOff>732474</xdr:colOff>
      <xdr:row>356</xdr:row>
      <xdr:rowOff>12063</xdr:rowOff>
    </xdr:to>
    <xdr:pic>
      <xdr:nvPicPr>
        <xdr:cNvPr id="11" name="Picture 43">
          <a:hlinkClick xmlns:r="http://schemas.openxmlformats.org/officeDocument/2006/relationships" r:id="rId8" tooltip="INFORMACIÓN Y CONTACTO EN LA WEB"/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duotone>
            <a:schemeClr val="bg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077325" y="44272200"/>
          <a:ext cx="2075499" cy="1802763"/>
        </a:xfrm>
        <a:prstGeom prst="rect">
          <a:avLst/>
        </a:prstGeom>
        <a:noFill/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2764956</xdr:colOff>
      <xdr:row>2</xdr:row>
      <xdr:rowOff>67672</xdr:rowOff>
    </xdr:from>
    <xdr:ext cx="876440" cy="170560"/>
    <xdr:sp macro="" textlink="">
      <xdr:nvSpPr>
        <xdr:cNvPr id="3" name="2 CuadroTexto">
          <a:hlinkClick xmlns:r="http://schemas.openxmlformats.org/officeDocument/2006/relationships" r:id="rId1" tooltip="Ir al Test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9480081" y="105772"/>
          <a:ext cx="876440" cy="170560"/>
        </a:xfrm>
        <a:prstGeom prst="rect">
          <a:avLst/>
        </a:prstGeom>
        <a:solidFill>
          <a:schemeClr val="accent3">
            <a:lumMod val="75000"/>
          </a:schemeClr>
        </a:solidFill>
        <a:ln>
          <a:solidFill>
            <a:schemeClr val="accent3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72000" tIns="0" rIns="72000" bIns="0" rtlCol="0" anchor="ctr">
          <a:spAutoFit/>
        </a:bodyPr>
        <a:lstStyle/>
        <a:p>
          <a:pPr algn="ctr"/>
          <a:r>
            <a:rPr lang="es-ES" sz="1000" b="1">
              <a:solidFill>
                <a:srgbClr val="FFFFCC"/>
              </a:solidFill>
              <a:latin typeface="Segoe UI" pitchFamily="34" charset="0"/>
              <a:cs typeface="Segoe UI" pitchFamily="34" charset="0"/>
            </a:rPr>
            <a:t>   ir</a:t>
          </a:r>
          <a:r>
            <a:rPr lang="es-ES" sz="1000" b="1" baseline="0">
              <a:solidFill>
                <a:srgbClr val="FFFFCC"/>
              </a:solidFill>
              <a:latin typeface="Segoe UI" pitchFamily="34" charset="0"/>
              <a:cs typeface="Segoe UI" pitchFamily="34" charset="0"/>
            </a:rPr>
            <a:t> al</a:t>
          </a:r>
          <a:r>
            <a:rPr lang="es-ES" sz="1000" b="1">
              <a:solidFill>
                <a:srgbClr val="FFFFCC"/>
              </a:solidFill>
              <a:latin typeface="Segoe UI" pitchFamily="34" charset="0"/>
              <a:cs typeface="Segoe UI" pitchFamily="34" charset="0"/>
            </a:rPr>
            <a:t> TEST  </a:t>
          </a:r>
        </a:p>
      </xdr:txBody>
    </xdr:sp>
    <xdr:clientData/>
  </xdr:oneCellAnchor>
  <xdr:oneCellAnchor>
    <xdr:from>
      <xdr:col>14</xdr:col>
      <xdr:colOff>1804743</xdr:colOff>
      <xdr:row>2</xdr:row>
      <xdr:rowOff>67672</xdr:rowOff>
    </xdr:from>
    <xdr:ext cx="1025712" cy="170560"/>
    <xdr:sp macro="" textlink="">
      <xdr:nvSpPr>
        <xdr:cNvPr id="4" name="3 CuadroTexto">
          <a:hlinkClick xmlns:r="http://schemas.openxmlformats.org/officeDocument/2006/relationships" r:id="rId2" tooltip="VOLVER AL INICIO DE LA HOJA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8529393" y="105772"/>
          <a:ext cx="1025712" cy="170560"/>
        </a:xfrm>
        <a:prstGeom prst="rect">
          <a:avLst/>
        </a:prstGeom>
        <a:solidFill>
          <a:srgbClr val="C00000"/>
        </a:solidFill>
        <a:ln>
          <a:solidFill>
            <a:schemeClr val="accent3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72000" tIns="0" rIns="72000" bIns="0" rtlCol="0" anchor="ctr">
          <a:spAutoFit/>
        </a:bodyPr>
        <a:lstStyle/>
        <a:p>
          <a:pPr algn="ctr"/>
          <a:r>
            <a:rPr lang="es-ES" sz="1000" b="1" baseline="0">
              <a:solidFill>
                <a:srgbClr val="FFFFCC"/>
              </a:solidFill>
              <a:latin typeface="Segoe UI" pitchFamily="34" charset="0"/>
              <a:cs typeface="Segoe UI" pitchFamily="34" charset="0"/>
            </a:rPr>
            <a:t>volver ARRIBA</a:t>
          </a:r>
          <a:endParaRPr lang="es-ES" sz="1000" b="1">
            <a:solidFill>
              <a:srgbClr val="FFFFCC"/>
            </a:solidFill>
            <a:latin typeface="Segoe UI" pitchFamily="34" charset="0"/>
            <a:cs typeface="Segoe UI" pitchFamily="34" charset="0"/>
          </a:endParaRPr>
        </a:p>
      </xdr:txBody>
    </xdr:sp>
    <xdr:clientData/>
  </xdr:oneCellAnchor>
  <xdr:twoCellAnchor editAs="oneCell">
    <xdr:from>
      <xdr:col>5</xdr:col>
      <xdr:colOff>609600</xdr:colOff>
      <xdr:row>29</xdr:row>
      <xdr:rowOff>95250</xdr:rowOff>
    </xdr:from>
    <xdr:to>
      <xdr:col>10</xdr:col>
      <xdr:colOff>320040</xdr:colOff>
      <xdr:row>35</xdr:row>
      <xdr:rowOff>47625</xdr:rowOff>
    </xdr:to>
    <xdr:pic>
      <xdr:nvPicPr>
        <xdr:cNvPr id="6" name="5 Imagen" descr="plannegocio.gif">
          <a:hlinkClick xmlns:r="http://schemas.openxmlformats.org/officeDocument/2006/relationships" r:id="rId3" tooltip="Más información en la web"/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52550" y="5095875"/>
          <a:ext cx="3886200" cy="952500"/>
        </a:xfrm>
        <a:prstGeom prst="rect">
          <a:avLst/>
        </a:prstGeom>
      </xdr:spPr>
    </xdr:pic>
    <xdr:clientData/>
  </xdr:twoCellAnchor>
  <xdr:twoCellAnchor editAs="oneCell">
    <xdr:from>
      <xdr:col>14</xdr:col>
      <xdr:colOff>1562100</xdr:colOff>
      <xdr:row>22</xdr:row>
      <xdr:rowOff>17145</xdr:rowOff>
    </xdr:from>
    <xdr:to>
      <xdr:col>14</xdr:col>
      <xdr:colOff>2224432</xdr:colOff>
      <xdr:row>23</xdr:row>
      <xdr:rowOff>40005</xdr:rowOff>
    </xdr:to>
    <xdr:pic>
      <xdr:nvPicPr>
        <xdr:cNvPr id="10" name="Picture 1026" descr="EDITOR">
          <a:hlinkClick xmlns:r="http://schemas.openxmlformats.org/officeDocument/2006/relationships" r:id="rId5" tooltip="Contacto por e-mail: atencion@e.ditor.com"/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473440" y="3949065"/>
          <a:ext cx="662332" cy="274320"/>
        </a:xfrm>
        <a:prstGeom prst="rect">
          <a:avLst/>
        </a:prstGeom>
        <a:solidFill>
          <a:srgbClr val="FFFF99"/>
        </a:solidFill>
        <a:ln w="38100" cmpd="dbl">
          <a:noFill/>
          <a:miter lim="800000"/>
          <a:headEnd/>
          <a:tailEnd/>
        </a:ln>
        <a:effectLst/>
      </xdr:spPr>
    </xdr:pic>
    <xdr:clientData/>
  </xdr:twoCellAnchor>
  <xdr:oneCellAnchor>
    <xdr:from>
      <xdr:col>14</xdr:col>
      <xdr:colOff>105446</xdr:colOff>
      <xdr:row>3</xdr:row>
      <xdr:rowOff>35335</xdr:rowOff>
    </xdr:from>
    <xdr:ext cx="1767324" cy="263204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7016786" y="401095"/>
          <a:ext cx="1767324" cy="263204"/>
        </a:xfrm>
        <a:prstGeom prst="rect">
          <a:avLst/>
        </a:prstGeom>
        <a:solidFill>
          <a:schemeClr val="bg2">
            <a:lumMod val="50000"/>
          </a:schemeClr>
        </a:solidFill>
        <a:ln>
          <a:solidFill>
            <a:schemeClr val="accent3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72000" tIns="36000" rIns="72000" bIns="36000" rtlCol="0" anchor="b">
          <a:spAutoFit/>
        </a:bodyPr>
        <a:lstStyle/>
        <a:p>
          <a:pPr algn="ctr"/>
          <a:r>
            <a:rPr lang="es-ES" sz="1100" b="1">
              <a:solidFill>
                <a:schemeClr val="bg1"/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" pitchFamily="34" charset="0"/>
            </a:rPr>
            <a:t>¿QUE</a:t>
          </a:r>
          <a:r>
            <a:rPr lang="es-ES" sz="1100" b="1" baseline="0">
              <a:solidFill>
                <a:schemeClr val="bg1"/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" pitchFamily="34" charset="0"/>
            </a:rPr>
            <a:t> ÉS ESTE CUADRO?</a:t>
          </a:r>
          <a:endParaRPr lang="es-ES" sz="1100" b="1">
            <a:solidFill>
              <a:schemeClr val="bg1"/>
            </a:solidFill>
            <a:latin typeface="Segoe UI Black" panose="020B0A02040204020203" pitchFamily="34" charset="0"/>
            <a:ea typeface="Segoe UI Black" panose="020B0A02040204020203" pitchFamily="34" charset="0"/>
            <a:cs typeface="Segoe UI" pitchFamily="34" charset="0"/>
          </a:endParaRPr>
        </a:p>
      </xdr:txBody>
    </xdr:sp>
    <xdr:clientData/>
  </xdr:oneCellAnchor>
  <xdr:oneCellAnchor>
    <xdr:from>
      <xdr:col>14</xdr:col>
      <xdr:colOff>3581400</xdr:colOff>
      <xdr:row>2</xdr:row>
      <xdr:rowOff>67119</xdr:rowOff>
    </xdr:from>
    <xdr:ext cx="581359" cy="170560"/>
    <xdr:sp macro="" textlink="">
      <xdr:nvSpPr>
        <xdr:cNvPr id="2" name="1 CuadroTexto">
          <a:hlinkClick xmlns:r="http://schemas.openxmlformats.org/officeDocument/2006/relationships" r:id="rId7" tooltip="Ir a la hoja de INICIO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0306050" y="105219"/>
          <a:ext cx="581359" cy="170560"/>
        </a:xfrm>
        <a:prstGeom prst="rect">
          <a:avLst/>
        </a:prstGeom>
        <a:solidFill>
          <a:schemeClr val="bg2">
            <a:lumMod val="25000"/>
          </a:schemeClr>
        </a:solidFill>
        <a:ln>
          <a:solidFill>
            <a:schemeClr val="accent3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72000" tIns="0" rIns="72000" bIns="0" rtlCol="0" anchor="ctr">
          <a:spAutoFit/>
        </a:bodyPr>
        <a:lstStyle/>
        <a:p>
          <a:r>
            <a:rPr lang="es-ES" sz="1000" b="1">
              <a:solidFill>
                <a:srgbClr val="FFFFCC"/>
              </a:solidFill>
              <a:latin typeface="Segoe UI" pitchFamily="34" charset="0"/>
              <a:cs typeface="Segoe UI" pitchFamily="34" charset="0"/>
            </a:rPr>
            <a:t> INICIO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Lista1" displayName="Lista1" ref="D3:D7" totalsRowShown="0" headerRowDxfId="74" dataDxfId="73">
  <autoFilter ref="D3:D7" xr:uid="{00000000-0009-0000-0100-000002000000}"/>
  <tableColumns count="1">
    <tableColumn id="1" xr3:uid="{00000000-0010-0000-0000-000001000000}" name="novedad" dataDxfId="7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Lista2" displayName="Lista2" ref="D10:D14" totalsRowShown="0" headerRowDxfId="71" dataDxfId="70">
  <autoFilter ref="D10:D14" xr:uid="{00000000-0009-0000-0100-000003000000}"/>
  <tableColumns count="1">
    <tableColumn id="1" xr3:uid="{00000000-0010-0000-0100-000001000000}" name="copia" dataDxfId="69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Lista3" displayName="Lista3" ref="D18:D22" totalsRowShown="0" headerRowDxfId="68" dataDxfId="67">
  <autoFilter ref="D18:D22" xr:uid="{00000000-0009-0000-0100-000004000000}"/>
  <tableColumns count="1">
    <tableColumn id="1" xr3:uid="{00000000-0010-0000-0200-000001000000}" name="decisión" dataDxfId="66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Lista4" displayName="Lista4" ref="D24:D27" totalsRowShown="0" headerRowDxfId="65" dataDxfId="64">
  <autoFilter ref="D24:D27" xr:uid="{00000000-0009-0000-0100-000005000000}"/>
  <tableColumns count="1">
    <tableColumn id="1" xr3:uid="{00000000-0010-0000-0300-000001000000}" name="mercado" dataDxfId="63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Lista5" displayName="Lista5" ref="D29:D33" totalsRowShown="0" headerRowDxfId="62" dataDxfId="61">
  <autoFilter ref="D29:D33" xr:uid="{00000000-0009-0000-0100-000006000000}"/>
  <tableColumns count="1">
    <tableColumn id="1" xr3:uid="{00000000-0010-0000-0400-000001000000}" name="cantidad" dataDxfId="60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Lista6" displayName="Lista6" ref="D35:D39" totalsRowShown="0" headerRowDxfId="59" dataDxfId="58">
  <autoFilter ref="D35:D39" xr:uid="{00000000-0009-0000-0100-000007000000}"/>
  <tableColumns count="1">
    <tableColumn id="1" xr3:uid="{00000000-0010-0000-0500-000001000000}" name="competencia" dataDxfId="5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Lista7" displayName="Lista7" ref="D47:D50" totalsRowShown="0" headerRowDxfId="56" dataDxfId="55">
  <autoFilter ref="D47:D50" xr:uid="{00000000-0009-0000-0100-000008000000}"/>
  <tableColumns count="1">
    <tableColumn id="1" xr3:uid="{00000000-0010-0000-0600-000001000000}" name="marca" dataDxfId="54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Lista8" displayName="Lista8" ref="D52:D55" totalsRowShown="0" headerRowDxfId="53" dataDxfId="52">
  <autoFilter ref="D52:D55" xr:uid="{00000000-0009-0000-0100-000009000000}"/>
  <tableColumns count="1">
    <tableColumn id="1" xr3:uid="{00000000-0010-0000-0700-000001000000}" name="precio" dataDxfId="5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A2:R286"/>
  <sheetViews>
    <sheetView showGridLines="0" showOutlineSymbols="0" topLeftCell="B65" workbookViewId="0">
      <selection activeCell="C71" sqref="C71"/>
    </sheetView>
  </sheetViews>
  <sheetFormatPr baseColWidth="10" defaultRowHeight="13.2" x14ac:dyDescent="0.25"/>
  <cols>
    <col min="1" max="1" width="5.5546875" hidden="1" customWidth="1"/>
    <col min="2" max="2" width="5.44140625" customWidth="1"/>
    <col min="3" max="3" width="51.44140625" customWidth="1"/>
    <col min="4" max="4" width="70.6640625" bestFit="1" customWidth="1"/>
    <col min="5" max="5" width="9.88671875" customWidth="1"/>
    <col min="7" max="7" width="20.88671875" customWidth="1"/>
  </cols>
  <sheetData>
    <row r="2" spans="2:10" ht="13.8" x14ac:dyDescent="0.25">
      <c r="C2" s="81" t="s">
        <v>37</v>
      </c>
      <c r="D2" s="94" t="s">
        <v>66</v>
      </c>
      <c r="E2" s="93">
        <f>EyP!$B$169</f>
        <v>0.3</v>
      </c>
      <c r="F2" s="51"/>
      <c r="G2" s="51"/>
      <c r="J2" s="345"/>
    </row>
    <row r="3" spans="2:10" ht="13.8" x14ac:dyDescent="0.25">
      <c r="B3" s="157"/>
      <c r="C3" s="4"/>
      <c r="D3" s="72" t="s">
        <v>12</v>
      </c>
      <c r="E3" s="5"/>
      <c r="F3" s="5"/>
      <c r="G3" s="14" t="s">
        <v>29</v>
      </c>
    </row>
    <row r="4" spans="2:10" ht="13.8" x14ac:dyDescent="0.25">
      <c r="B4" s="157"/>
      <c r="C4" s="7"/>
      <c r="D4" s="182" t="s">
        <v>208</v>
      </c>
      <c r="E4" s="8">
        <v>-1</v>
      </c>
      <c r="F4" s="8"/>
      <c r="G4" s="17">
        <f>EyP!$C$168*100</f>
        <v>33</v>
      </c>
    </row>
    <row r="5" spans="2:10" ht="13.8" x14ac:dyDescent="0.25">
      <c r="B5" s="157">
        <v>1</v>
      </c>
      <c r="C5" s="181" t="s">
        <v>84</v>
      </c>
      <c r="D5" s="182" t="s">
        <v>209</v>
      </c>
      <c r="E5" s="8">
        <v>1</v>
      </c>
      <c r="F5" s="8"/>
      <c r="G5" s="15">
        <f>SUM(F7:F22)</f>
        <v>11</v>
      </c>
    </row>
    <row r="6" spans="2:10" ht="13.8" x14ac:dyDescent="0.25">
      <c r="B6" s="157"/>
      <c r="C6" s="73"/>
      <c r="D6" s="182" t="s">
        <v>210</v>
      </c>
      <c r="E6" s="8">
        <v>2</v>
      </c>
      <c r="F6" s="8"/>
      <c r="G6" s="27">
        <f>G4/G5</f>
        <v>3</v>
      </c>
      <c r="H6" s="18"/>
    </row>
    <row r="7" spans="2:10" ht="13.8" x14ac:dyDescent="0.25">
      <c r="B7" s="157"/>
      <c r="C7" s="73"/>
      <c r="D7" s="182" t="s">
        <v>229</v>
      </c>
      <c r="E7" s="8">
        <v>3</v>
      </c>
      <c r="F7" s="8">
        <f>MAX(E4:E7)</f>
        <v>3</v>
      </c>
      <c r="G7" s="39">
        <f>Calc!$G$3</f>
        <v>0</v>
      </c>
      <c r="H7" s="244">
        <f>G7/G5</f>
        <v>0</v>
      </c>
    </row>
    <row r="8" spans="2:10" ht="13.8" x14ac:dyDescent="0.25">
      <c r="B8" s="157"/>
      <c r="C8" s="73"/>
      <c r="D8" s="8"/>
      <c r="E8" s="8"/>
      <c r="F8" s="8"/>
      <c r="G8" s="92">
        <f>G6*G7</f>
        <v>0</v>
      </c>
    </row>
    <row r="9" spans="2:10" ht="13.8" x14ac:dyDescent="0.25">
      <c r="B9" s="157"/>
      <c r="C9" s="73"/>
      <c r="D9" s="8"/>
      <c r="E9" s="8"/>
      <c r="F9" s="8"/>
      <c r="G9" s="16"/>
    </row>
    <row r="10" spans="2:10" ht="13.8" x14ac:dyDescent="0.25">
      <c r="B10" s="157"/>
      <c r="C10" s="73"/>
      <c r="D10" s="74" t="s">
        <v>13</v>
      </c>
      <c r="E10" s="8"/>
      <c r="F10" s="8"/>
      <c r="G10" s="28"/>
    </row>
    <row r="11" spans="2:10" ht="13.8" x14ac:dyDescent="0.25">
      <c r="B11" s="157">
        <v>2</v>
      </c>
      <c r="C11" s="7" t="s">
        <v>2</v>
      </c>
      <c r="D11" s="8" t="s">
        <v>85</v>
      </c>
      <c r="E11" s="8">
        <v>-3</v>
      </c>
      <c r="F11" s="8"/>
      <c r="G11" s="29"/>
    </row>
    <row r="12" spans="2:10" ht="13.8" x14ac:dyDescent="0.25">
      <c r="B12" s="157"/>
      <c r="C12" s="73"/>
      <c r="D12" s="8" t="s">
        <v>216</v>
      </c>
      <c r="E12" s="8">
        <v>1</v>
      </c>
      <c r="F12" s="8"/>
      <c r="G12" s="15"/>
    </row>
    <row r="13" spans="2:10" ht="13.8" x14ac:dyDescent="0.25">
      <c r="B13" s="157"/>
      <c r="C13" s="73"/>
      <c r="D13" s="8" t="s">
        <v>214</v>
      </c>
      <c r="E13" s="8">
        <v>3</v>
      </c>
      <c r="F13" s="8"/>
      <c r="G13" s="15"/>
    </row>
    <row r="14" spans="2:10" ht="13.8" x14ac:dyDescent="0.25">
      <c r="B14" s="157"/>
      <c r="C14" s="73"/>
      <c r="D14" s="182" t="s">
        <v>215</v>
      </c>
      <c r="E14" s="8">
        <v>2</v>
      </c>
      <c r="F14" s="8">
        <f>MAX(E11:E14)</f>
        <v>3</v>
      </c>
      <c r="G14" s="15"/>
    </row>
    <row r="15" spans="2:10" ht="13.8" x14ac:dyDescent="0.25">
      <c r="B15" s="157"/>
      <c r="C15" s="73"/>
      <c r="D15" s="8"/>
      <c r="E15" s="8"/>
      <c r="F15" s="8"/>
      <c r="G15" s="15"/>
    </row>
    <row r="16" spans="2:10" ht="13.8" x14ac:dyDescent="0.25">
      <c r="B16" s="157"/>
      <c r="C16" s="73"/>
      <c r="D16" s="8"/>
      <c r="E16" s="8"/>
      <c r="F16" s="8"/>
      <c r="G16" s="15"/>
    </row>
    <row r="17" spans="2:8" ht="13.8" x14ac:dyDescent="0.25">
      <c r="B17" s="157"/>
      <c r="C17" s="73"/>
      <c r="D17" s="8"/>
      <c r="E17" s="8"/>
      <c r="F17" s="8"/>
      <c r="G17" s="15"/>
    </row>
    <row r="18" spans="2:8" ht="13.8" x14ac:dyDescent="0.25">
      <c r="B18" s="157"/>
      <c r="C18" s="73"/>
      <c r="D18" s="74" t="s">
        <v>14</v>
      </c>
      <c r="E18" s="8"/>
      <c r="F18" s="8"/>
      <c r="G18" s="15"/>
    </row>
    <row r="19" spans="2:8" ht="13.8" x14ac:dyDescent="0.25">
      <c r="B19" s="157">
        <v>3</v>
      </c>
      <c r="C19" s="183" t="s">
        <v>86</v>
      </c>
      <c r="D19" s="182" t="s">
        <v>213</v>
      </c>
      <c r="E19" s="8">
        <v>2</v>
      </c>
      <c r="F19" s="8"/>
      <c r="G19" s="15"/>
    </row>
    <row r="20" spans="2:8" ht="13.8" x14ac:dyDescent="0.25">
      <c r="B20" s="157"/>
      <c r="C20" s="73"/>
      <c r="D20" s="8" t="s">
        <v>212</v>
      </c>
      <c r="E20" s="8">
        <v>1</v>
      </c>
      <c r="F20" s="8"/>
      <c r="G20" s="15"/>
    </row>
    <row r="21" spans="2:8" ht="13.8" x14ac:dyDescent="0.25">
      <c r="B21" s="157"/>
      <c r="C21" s="73"/>
      <c r="D21" s="8" t="s">
        <v>211</v>
      </c>
      <c r="E21" s="8">
        <v>5</v>
      </c>
      <c r="F21" s="8"/>
      <c r="G21" s="15"/>
    </row>
    <row r="22" spans="2:8" ht="13.8" x14ac:dyDescent="0.25">
      <c r="B22" s="158"/>
      <c r="C22" s="90"/>
      <c r="D22" s="308" t="s">
        <v>230</v>
      </c>
      <c r="E22" s="12">
        <v>-5</v>
      </c>
      <c r="F22" s="12">
        <f>MAX(E19:E22)</f>
        <v>5</v>
      </c>
      <c r="G22" s="16"/>
    </row>
    <row r="23" spans="2:8" ht="13.8" x14ac:dyDescent="0.25">
      <c r="B23" s="157"/>
      <c r="C23" s="75"/>
      <c r="D23" s="35"/>
      <c r="E23" s="35"/>
      <c r="F23" s="35"/>
      <c r="G23" s="89" t="s">
        <v>3</v>
      </c>
    </row>
    <row r="24" spans="2:8" ht="13.8" x14ac:dyDescent="0.25">
      <c r="B24" s="157"/>
      <c r="C24" s="75"/>
      <c r="D24" s="76" t="s">
        <v>3</v>
      </c>
      <c r="E24" s="35"/>
      <c r="F24" s="35"/>
      <c r="G24" s="19">
        <f>EyP!$C$169*100</f>
        <v>33</v>
      </c>
    </row>
    <row r="25" spans="2:8" ht="13.8" x14ac:dyDescent="0.25">
      <c r="B25" s="157">
        <v>4</v>
      </c>
      <c r="C25" s="154" t="s">
        <v>87</v>
      </c>
      <c r="D25" s="153" t="s">
        <v>231</v>
      </c>
      <c r="E25" s="35">
        <v>5</v>
      </c>
      <c r="F25" s="35"/>
      <c r="G25" s="20">
        <f>SUM(F27:F39)</f>
        <v>15</v>
      </c>
    </row>
    <row r="26" spans="2:8" ht="13.8" x14ac:dyDescent="0.25">
      <c r="B26" s="157"/>
      <c r="C26" s="34"/>
      <c r="D26" s="153" t="s">
        <v>232</v>
      </c>
      <c r="E26" s="35">
        <v>1</v>
      </c>
      <c r="F26" s="35"/>
      <c r="G26" s="26">
        <f>G24/G25</f>
        <v>2.2000000000000002</v>
      </c>
    </row>
    <row r="27" spans="2:8" ht="13.8" x14ac:dyDescent="0.25">
      <c r="B27" s="157"/>
      <c r="C27" s="34"/>
      <c r="D27" s="153" t="s">
        <v>233</v>
      </c>
      <c r="E27" s="35">
        <v>-5</v>
      </c>
      <c r="F27" s="35">
        <f>MAX(E24:E27)</f>
        <v>5</v>
      </c>
      <c r="G27" s="40">
        <f>Calc!$G$17</f>
        <v>0</v>
      </c>
      <c r="H27" s="244">
        <f>G27/G25</f>
        <v>0</v>
      </c>
    </row>
    <row r="28" spans="2:8" ht="13.8" x14ac:dyDescent="0.25">
      <c r="B28" s="157"/>
      <c r="C28" s="34"/>
      <c r="D28" s="35"/>
      <c r="E28" s="35"/>
      <c r="F28" s="35"/>
      <c r="G28" s="92">
        <f>G26*G27</f>
        <v>0</v>
      </c>
    </row>
    <row r="29" spans="2:8" ht="13.8" x14ac:dyDescent="0.25">
      <c r="B29" s="157"/>
      <c r="C29" s="34"/>
      <c r="D29" s="76" t="s">
        <v>15</v>
      </c>
      <c r="E29" s="35"/>
      <c r="F29" s="35"/>
      <c r="G29" s="20"/>
    </row>
    <row r="30" spans="2:8" ht="13.8" x14ac:dyDescent="0.25">
      <c r="B30" s="157">
        <v>5</v>
      </c>
      <c r="C30" s="154" t="s">
        <v>88</v>
      </c>
      <c r="D30" s="153" t="s">
        <v>234</v>
      </c>
      <c r="E30" s="35">
        <v>5</v>
      </c>
      <c r="F30" s="35"/>
      <c r="G30" s="20"/>
    </row>
    <row r="31" spans="2:8" ht="13.8" x14ac:dyDescent="0.25">
      <c r="B31" s="157"/>
      <c r="C31" s="34"/>
      <c r="D31" s="153" t="s">
        <v>99</v>
      </c>
      <c r="E31" s="35">
        <v>3</v>
      </c>
      <c r="F31" s="35"/>
      <c r="G31" s="20"/>
    </row>
    <row r="32" spans="2:8" ht="13.8" x14ac:dyDescent="0.25">
      <c r="B32" s="157"/>
      <c r="C32" s="34"/>
      <c r="D32" s="35" t="s">
        <v>101</v>
      </c>
      <c r="E32" s="35">
        <v>-1</v>
      </c>
      <c r="F32" s="35"/>
      <c r="G32" s="20"/>
    </row>
    <row r="33" spans="2:8" ht="13.8" x14ac:dyDescent="0.25">
      <c r="B33" s="157"/>
      <c r="C33" s="34"/>
      <c r="D33" s="153" t="s">
        <v>100</v>
      </c>
      <c r="E33" s="35">
        <v>-5</v>
      </c>
      <c r="F33" s="35">
        <f>MAX(E30:E33)</f>
        <v>5</v>
      </c>
      <c r="G33" s="20"/>
    </row>
    <row r="34" spans="2:8" ht="13.8" x14ac:dyDescent="0.25">
      <c r="B34" s="157"/>
      <c r="C34" s="34"/>
      <c r="D34" s="35"/>
      <c r="E34" s="35"/>
      <c r="F34" s="35"/>
      <c r="G34" s="20"/>
    </row>
    <row r="35" spans="2:8" ht="13.8" x14ac:dyDescent="0.25">
      <c r="B35" s="157"/>
      <c r="C35" s="34"/>
      <c r="D35" s="76" t="s">
        <v>16</v>
      </c>
      <c r="E35" s="35"/>
      <c r="F35" s="35"/>
      <c r="G35" s="20"/>
    </row>
    <row r="36" spans="2:8" ht="13.8" x14ac:dyDescent="0.25">
      <c r="B36" s="157">
        <v>6</v>
      </c>
      <c r="C36" s="154" t="s">
        <v>89</v>
      </c>
      <c r="D36" s="153" t="s">
        <v>102</v>
      </c>
      <c r="E36" s="35">
        <v>5</v>
      </c>
      <c r="F36" s="35"/>
      <c r="G36" s="20"/>
    </row>
    <row r="37" spans="2:8" ht="13.8" x14ac:dyDescent="0.25">
      <c r="B37" s="157"/>
      <c r="C37" s="34"/>
      <c r="D37" s="153" t="s">
        <v>90</v>
      </c>
      <c r="E37" s="35">
        <v>3</v>
      </c>
      <c r="F37" s="35"/>
      <c r="G37" s="20"/>
    </row>
    <row r="38" spans="2:8" ht="13.8" x14ac:dyDescent="0.25">
      <c r="B38" s="157"/>
      <c r="C38" s="34"/>
      <c r="D38" s="153" t="s">
        <v>91</v>
      </c>
      <c r="E38" s="35">
        <v>-2</v>
      </c>
      <c r="F38" s="35"/>
      <c r="G38" s="20"/>
    </row>
    <row r="39" spans="2:8" ht="13.8" x14ac:dyDescent="0.25">
      <c r="B39" s="158"/>
      <c r="C39" s="36"/>
      <c r="D39" s="184" t="s">
        <v>92</v>
      </c>
      <c r="E39" s="37">
        <v>-5</v>
      </c>
      <c r="F39" s="37">
        <f>MAX(E36:E39)</f>
        <v>5</v>
      </c>
      <c r="G39" s="21"/>
    </row>
    <row r="40" spans="2:8" ht="13.8" x14ac:dyDescent="0.25">
      <c r="B40" s="157"/>
      <c r="C40" s="44"/>
      <c r="D40" s="22"/>
      <c r="E40" s="22"/>
      <c r="F40" s="22"/>
      <c r="G40" s="91" t="s">
        <v>4</v>
      </c>
    </row>
    <row r="41" spans="2:8" ht="13.8" x14ac:dyDescent="0.25">
      <c r="B41" s="157">
        <v>7</v>
      </c>
      <c r="C41" s="77" t="s">
        <v>93</v>
      </c>
      <c r="D41" s="78" t="s">
        <v>32</v>
      </c>
      <c r="E41" s="22"/>
      <c r="F41" s="22"/>
      <c r="G41" s="54">
        <f>EyP!$C$170*100</f>
        <v>34</v>
      </c>
    </row>
    <row r="42" spans="2:8" ht="13.8" x14ac:dyDescent="0.25">
      <c r="B42" s="157"/>
      <c r="C42" s="44"/>
      <c r="D42" s="79" t="s">
        <v>31</v>
      </c>
      <c r="E42" s="22">
        <v>5</v>
      </c>
      <c r="F42" s="22"/>
      <c r="G42" s="23">
        <f>SUM(F44:F55)</f>
        <v>15</v>
      </c>
    </row>
    <row r="43" spans="2:8" ht="13.8" x14ac:dyDescent="0.25">
      <c r="B43" s="157"/>
      <c r="C43" s="44"/>
      <c r="D43" s="79" t="s">
        <v>33</v>
      </c>
      <c r="E43" s="22">
        <v>2</v>
      </c>
      <c r="F43" s="22"/>
      <c r="G43" s="25">
        <f>G41/G42</f>
        <v>2.2666666666666666</v>
      </c>
    </row>
    <row r="44" spans="2:8" ht="13.8" x14ac:dyDescent="0.25">
      <c r="B44" s="157"/>
      <c r="C44" s="44"/>
      <c r="D44" s="79" t="s">
        <v>30</v>
      </c>
      <c r="E44" s="22">
        <v>-1</v>
      </c>
      <c r="F44" s="22">
        <f>MAX(E42:E44)</f>
        <v>5</v>
      </c>
      <c r="G44" s="50">
        <f>Calc!$G$31</f>
        <v>0</v>
      </c>
      <c r="H44" s="244">
        <f>G44/G42</f>
        <v>0</v>
      </c>
    </row>
    <row r="45" spans="2:8" ht="13.8" x14ac:dyDescent="0.25">
      <c r="B45" s="157"/>
      <c r="C45" s="44"/>
      <c r="D45" s="22"/>
      <c r="E45" s="22"/>
      <c r="F45" s="22"/>
      <c r="G45" s="92">
        <f>G43*G44</f>
        <v>0</v>
      </c>
    </row>
    <row r="46" spans="2:8" ht="13.8" x14ac:dyDescent="0.25">
      <c r="B46" s="157"/>
      <c r="C46" s="44"/>
      <c r="D46" s="22"/>
      <c r="E46" s="22"/>
      <c r="F46" s="22"/>
      <c r="G46" s="23"/>
    </row>
    <row r="47" spans="2:8" ht="13.8" x14ac:dyDescent="0.25">
      <c r="B47" s="157"/>
      <c r="C47" s="44"/>
      <c r="D47" s="80" t="s">
        <v>17</v>
      </c>
      <c r="E47" s="22"/>
      <c r="F47" s="22"/>
      <c r="G47" s="23"/>
    </row>
    <row r="48" spans="2:8" ht="13.8" x14ac:dyDescent="0.25">
      <c r="B48" s="157">
        <v>8</v>
      </c>
      <c r="C48" s="77" t="s">
        <v>94</v>
      </c>
      <c r="D48" s="22" t="s">
        <v>18</v>
      </c>
      <c r="E48" s="22">
        <v>5</v>
      </c>
      <c r="F48" s="22"/>
      <c r="G48" s="23"/>
    </row>
    <row r="49" spans="2:14" ht="13.8" x14ac:dyDescent="0.25">
      <c r="B49" s="157"/>
      <c r="C49" s="44"/>
      <c r="D49" s="22" t="s">
        <v>19</v>
      </c>
      <c r="E49" s="22">
        <v>2</v>
      </c>
      <c r="F49" s="22"/>
      <c r="G49" s="23"/>
    </row>
    <row r="50" spans="2:14" ht="13.8" x14ac:dyDescent="0.25">
      <c r="B50" s="157"/>
      <c r="C50" s="44"/>
      <c r="D50" s="79" t="s">
        <v>30</v>
      </c>
      <c r="E50" s="22">
        <v>-1</v>
      </c>
      <c r="F50" s="22">
        <f>MAX(E48:E50)</f>
        <v>5</v>
      </c>
      <c r="G50" s="23"/>
    </row>
    <row r="51" spans="2:14" ht="13.8" x14ac:dyDescent="0.25">
      <c r="B51" s="157"/>
      <c r="C51" s="44"/>
      <c r="D51" s="22"/>
      <c r="E51" s="22"/>
      <c r="F51" s="22"/>
      <c r="G51" s="23"/>
    </row>
    <row r="52" spans="2:14" ht="13.8" x14ac:dyDescent="0.25">
      <c r="B52" s="157"/>
      <c r="C52" s="44"/>
      <c r="D52" s="80" t="s">
        <v>21</v>
      </c>
      <c r="E52" s="22"/>
      <c r="F52" s="22"/>
      <c r="G52" s="23"/>
    </row>
    <row r="53" spans="2:14" ht="13.8" x14ac:dyDescent="0.25">
      <c r="B53" s="157">
        <v>9</v>
      </c>
      <c r="C53" s="77" t="s">
        <v>97</v>
      </c>
      <c r="D53" s="22" t="s">
        <v>103</v>
      </c>
      <c r="E53" s="22">
        <v>5</v>
      </c>
      <c r="F53" s="22"/>
      <c r="G53" s="23"/>
    </row>
    <row r="54" spans="2:14" ht="13.8" x14ac:dyDescent="0.25">
      <c r="B54" s="157"/>
      <c r="C54" s="44"/>
      <c r="D54" s="22" t="s">
        <v>20</v>
      </c>
      <c r="E54" s="22">
        <v>1</v>
      </c>
      <c r="F54" s="22"/>
      <c r="G54" s="23"/>
    </row>
    <row r="55" spans="2:14" ht="13.8" x14ac:dyDescent="0.25">
      <c r="B55" s="157"/>
      <c r="C55" s="46"/>
      <c r="D55" s="309" t="s">
        <v>235</v>
      </c>
      <c r="E55" s="47">
        <v>-3</v>
      </c>
      <c r="F55" s="47">
        <f>MAX(E51:E55)</f>
        <v>5</v>
      </c>
      <c r="G55" s="24"/>
    </row>
    <row r="56" spans="2:14" ht="13.8" x14ac:dyDescent="0.25">
      <c r="B56" s="157"/>
      <c r="G56" s="165">
        <f>G45+G28+G8</f>
        <v>0</v>
      </c>
    </row>
    <row r="57" spans="2:14" ht="13.8" x14ac:dyDescent="0.25">
      <c r="B57" s="157"/>
      <c r="G57" s="166">
        <f>IFERROR(G56/100,0)</f>
        <v>0</v>
      </c>
      <c r="H57" s="159">
        <f>G57*E2</f>
        <v>0</v>
      </c>
    </row>
    <row r="58" spans="2:14" ht="13.8" x14ac:dyDescent="0.25">
      <c r="B58" s="158"/>
      <c r="C58" s="81" t="s">
        <v>104</v>
      </c>
      <c r="D58" s="94" t="s">
        <v>66</v>
      </c>
      <c r="E58" s="93">
        <f>EyP!$B$172</f>
        <v>0.4</v>
      </c>
      <c r="F58" s="51"/>
      <c r="G58" s="51"/>
      <c r="H58" s="1"/>
      <c r="I58" s="1"/>
      <c r="J58" s="1"/>
      <c r="K58" s="1"/>
      <c r="L58" s="1"/>
      <c r="M58" s="1"/>
      <c r="N58" s="1"/>
    </row>
    <row r="59" spans="2:14" ht="13.8" x14ac:dyDescent="0.25">
      <c r="B59" s="157"/>
      <c r="C59" s="58"/>
      <c r="D59" s="59"/>
      <c r="E59" s="60"/>
      <c r="F59" s="60"/>
      <c r="G59" s="71" t="s">
        <v>34</v>
      </c>
    </row>
    <row r="60" spans="2:14" ht="13.8" x14ac:dyDescent="0.25">
      <c r="B60" s="157">
        <v>10</v>
      </c>
      <c r="C60" s="61" t="s">
        <v>115</v>
      </c>
      <c r="D60" s="62" t="s">
        <v>236</v>
      </c>
      <c r="E60" s="52">
        <v>-5</v>
      </c>
      <c r="F60" s="113"/>
      <c r="G60" s="63">
        <f>EyP!$B$172*100</f>
        <v>40</v>
      </c>
    </row>
    <row r="61" spans="2:14" ht="13.8" x14ac:dyDescent="0.25">
      <c r="B61" s="157"/>
      <c r="C61" s="64"/>
      <c r="D61" s="62" t="s">
        <v>113</v>
      </c>
      <c r="E61" s="52">
        <v>-5</v>
      </c>
      <c r="F61" s="113"/>
      <c r="G61" s="65">
        <f>SUM(F60:F82)</f>
        <v>25</v>
      </c>
    </row>
    <row r="62" spans="2:14" ht="13.8" x14ac:dyDescent="0.25">
      <c r="B62" s="157"/>
      <c r="C62" s="64"/>
      <c r="D62" s="62" t="s">
        <v>114</v>
      </c>
      <c r="E62" s="52">
        <v>5</v>
      </c>
      <c r="F62" s="113"/>
      <c r="G62" s="65"/>
    </row>
    <row r="63" spans="2:14" ht="13.8" x14ac:dyDescent="0.25">
      <c r="B63" s="157"/>
      <c r="C63" s="64"/>
      <c r="D63" s="62" t="s">
        <v>116</v>
      </c>
      <c r="E63" s="52">
        <v>-1</v>
      </c>
      <c r="F63" s="113">
        <f>MAX(E54:E63)</f>
        <v>5</v>
      </c>
      <c r="G63" s="66">
        <f>G60/G61</f>
        <v>1.6</v>
      </c>
    </row>
    <row r="64" spans="2:14" ht="13.8" x14ac:dyDescent="0.25">
      <c r="B64" s="157"/>
      <c r="C64" s="64"/>
      <c r="D64" s="62"/>
      <c r="E64" s="52"/>
      <c r="F64" s="52"/>
      <c r="G64" s="65">
        <f>Calc!$G$42</f>
        <v>0</v>
      </c>
      <c r="H64" s="244">
        <f>G64/G61</f>
        <v>0</v>
      </c>
    </row>
    <row r="65" spans="2:7" ht="13.8" x14ac:dyDescent="0.25">
      <c r="B65" s="157">
        <v>11</v>
      </c>
      <c r="C65" s="61" t="s">
        <v>121</v>
      </c>
      <c r="D65" s="62" t="s">
        <v>36</v>
      </c>
      <c r="E65" s="52">
        <v>-5</v>
      </c>
      <c r="F65" s="52"/>
      <c r="G65" s="92">
        <f>G63*G64</f>
        <v>0</v>
      </c>
    </row>
    <row r="66" spans="2:7" ht="13.8" x14ac:dyDescent="0.25">
      <c r="B66" s="157"/>
      <c r="C66" s="64"/>
      <c r="D66" s="62" t="s">
        <v>35</v>
      </c>
      <c r="E66" s="52">
        <v>-1</v>
      </c>
      <c r="F66" s="52"/>
      <c r="G66" s="67"/>
    </row>
    <row r="67" spans="2:7" ht="13.8" x14ac:dyDescent="0.25">
      <c r="B67" s="157"/>
      <c r="C67" s="64"/>
      <c r="D67" s="62" t="s">
        <v>64</v>
      </c>
      <c r="E67" s="52">
        <v>3</v>
      </c>
      <c r="F67" s="52"/>
      <c r="G67" s="67"/>
    </row>
    <row r="68" spans="2:7" ht="13.8" x14ac:dyDescent="0.25">
      <c r="B68" s="157"/>
      <c r="C68" s="64"/>
      <c r="D68" s="62" t="s">
        <v>63</v>
      </c>
      <c r="E68" s="52">
        <v>5</v>
      </c>
      <c r="F68" s="52">
        <f>MAX(E65:E68)</f>
        <v>5</v>
      </c>
      <c r="G68" s="67"/>
    </row>
    <row r="69" spans="2:7" ht="13.8" x14ac:dyDescent="0.25">
      <c r="B69" s="157"/>
      <c r="C69" s="64"/>
      <c r="D69" s="52"/>
      <c r="E69" s="52"/>
      <c r="F69" s="52"/>
      <c r="G69" s="67"/>
    </row>
    <row r="70" spans="2:7" ht="13.8" x14ac:dyDescent="0.25">
      <c r="B70" s="157">
        <v>12</v>
      </c>
      <c r="C70" s="61" t="s">
        <v>280</v>
      </c>
      <c r="D70" s="62" t="s">
        <v>123</v>
      </c>
      <c r="E70" s="52">
        <v>5</v>
      </c>
      <c r="F70" s="52"/>
      <c r="G70" s="67"/>
    </row>
    <row r="71" spans="2:7" ht="13.8" x14ac:dyDescent="0.25">
      <c r="B71" s="157"/>
      <c r="C71" s="61"/>
      <c r="D71" s="62" t="s">
        <v>126</v>
      </c>
      <c r="E71" s="52">
        <v>3</v>
      </c>
      <c r="F71" s="52"/>
      <c r="G71" s="67"/>
    </row>
    <row r="72" spans="2:7" ht="13.8" x14ac:dyDescent="0.25">
      <c r="B72" s="157"/>
      <c r="C72" s="64"/>
      <c r="D72" s="62" t="s">
        <v>124</v>
      </c>
      <c r="E72" s="52">
        <v>1</v>
      </c>
      <c r="F72" s="52"/>
      <c r="G72" s="67"/>
    </row>
    <row r="73" spans="2:7" ht="13.8" x14ac:dyDescent="0.25">
      <c r="B73" s="157"/>
      <c r="C73" s="64"/>
      <c r="D73" s="62" t="s">
        <v>125</v>
      </c>
      <c r="E73" s="52">
        <v>-5</v>
      </c>
      <c r="F73" s="52">
        <f>MAX(E70:E73)</f>
        <v>5</v>
      </c>
      <c r="G73" s="67"/>
    </row>
    <row r="74" spans="2:7" ht="13.8" x14ac:dyDescent="0.25">
      <c r="B74" s="157"/>
      <c r="C74" s="64"/>
      <c r="D74" s="52"/>
      <c r="E74" s="52"/>
      <c r="F74" s="52"/>
      <c r="G74" s="67"/>
    </row>
    <row r="75" spans="2:7" ht="13.8" x14ac:dyDescent="0.25">
      <c r="B75" s="157">
        <v>13</v>
      </c>
      <c r="C75" s="61" t="s">
        <v>127</v>
      </c>
      <c r="D75" s="62" t="s">
        <v>129</v>
      </c>
      <c r="E75" s="52">
        <v>-5</v>
      </c>
      <c r="F75" s="52"/>
      <c r="G75" s="67"/>
    </row>
    <row r="76" spans="2:7" ht="13.8" x14ac:dyDescent="0.25">
      <c r="B76" s="157"/>
      <c r="C76" s="64"/>
      <c r="D76" s="62" t="s">
        <v>130</v>
      </c>
      <c r="E76" s="52">
        <v>5</v>
      </c>
      <c r="F76" s="52"/>
      <c r="G76" s="67"/>
    </row>
    <row r="77" spans="2:7" ht="13.8" x14ac:dyDescent="0.25">
      <c r="B77" s="157"/>
      <c r="C77" s="64"/>
      <c r="D77" s="62" t="s">
        <v>131</v>
      </c>
      <c r="E77" s="52">
        <v>-3</v>
      </c>
      <c r="F77" s="52">
        <f>MAX(E74:E77)</f>
        <v>5</v>
      </c>
      <c r="G77" s="67"/>
    </row>
    <row r="78" spans="2:7" ht="13.8" x14ac:dyDescent="0.25">
      <c r="B78" s="157"/>
      <c r="C78" s="64"/>
      <c r="D78" s="62"/>
      <c r="E78" s="52"/>
      <c r="F78" s="52"/>
      <c r="G78" s="67"/>
    </row>
    <row r="79" spans="2:7" ht="13.8" x14ac:dyDescent="0.25">
      <c r="B79" s="157">
        <v>14</v>
      </c>
      <c r="C79" s="61" t="s">
        <v>117</v>
      </c>
      <c r="D79" s="62" t="s">
        <v>161</v>
      </c>
      <c r="E79" s="52">
        <v>-5</v>
      </c>
      <c r="F79" s="113"/>
      <c r="G79" s="67"/>
    </row>
    <row r="80" spans="2:7" ht="13.8" x14ac:dyDescent="0.25">
      <c r="B80" s="157"/>
      <c r="C80" s="64"/>
      <c r="D80" s="62" t="s">
        <v>118</v>
      </c>
      <c r="E80" s="52">
        <v>-5</v>
      </c>
      <c r="F80" s="113"/>
      <c r="G80" s="67"/>
    </row>
    <row r="81" spans="1:14" ht="13.8" x14ac:dyDescent="0.25">
      <c r="B81" s="157"/>
      <c r="C81" s="64"/>
      <c r="D81" s="62" t="s">
        <v>237</v>
      </c>
      <c r="E81" s="52">
        <v>5</v>
      </c>
      <c r="F81" s="113">
        <f>MAX(E72:E81)</f>
        <v>5</v>
      </c>
      <c r="G81" s="67"/>
    </row>
    <row r="82" spans="1:14" ht="13.8" x14ac:dyDescent="0.25">
      <c r="B82" s="158"/>
      <c r="C82" s="68"/>
      <c r="D82" s="451"/>
      <c r="E82" s="451"/>
      <c r="F82" s="69"/>
      <c r="G82" s="70"/>
      <c r="I82" s="1"/>
      <c r="J82" s="1"/>
      <c r="K82" s="1"/>
      <c r="L82" s="1"/>
      <c r="M82" s="1"/>
      <c r="N82" s="1"/>
    </row>
    <row r="83" spans="1:14" s="55" customFormat="1" ht="13.8" x14ac:dyDescent="0.25">
      <c r="A83"/>
      <c r="B83" s="157"/>
      <c r="D83" s="56"/>
      <c r="E83" s="56"/>
      <c r="G83" s="57">
        <f>IFERROR((G65)/100,0)</f>
        <v>0</v>
      </c>
      <c r="H83" s="159">
        <f>$G$83</f>
        <v>0</v>
      </c>
    </row>
    <row r="84" spans="1:14" s="55" customFormat="1" ht="13.8" x14ac:dyDescent="0.25">
      <c r="A84"/>
      <c r="B84" s="157"/>
      <c r="C84" s="81" t="s">
        <v>65</v>
      </c>
      <c r="D84" s="94" t="s">
        <v>66</v>
      </c>
      <c r="E84" s="93">
        <f>EyP!$B$176</f>
        <v>0.3</v>
      </c>
      <c r="F84" s="51"/>
      <c r="G84" s="51"/>
    </row>
    <row r="85" spans="1:14" s="55" customFormat="1" ht="13.8" x14ac:dyDescent="0.25">
      <c r="A85"/>
      <c r="B85" s="157"/>
      <c r="C85" s="97"/>
      <c r="D85" s="98"/>
      <c r="E85" s="98"/>
      <c r="F85" s="98"/>
      <c r="G85" s="104" t="s">
        <v>105</v>
      </c>
    </row>
    <row r="86" spans="1:14" s="55" customFormat="1" ht="13.8" x14ac:dyDescent="0.25">
      <c r="A86"/>
      <c r="B86" s="157">
        <v>15</v>
      </c>
      <c r="C86" s="99" t="s">
        <v>132</v>
      </c>
      <c r="D86" s="95" t="s">
        <v>135</v>
      </c>
      <c r="E86" s="84">
        <v>2</v>
      </c>
      <c r="F86" s="84"/>
      <c r="G86" s="105">
        <f>EyP!$C$174*100</f>
        <v>35</v>
      </c>
    </row>
    <row r="87" spans="1:14" s="55" customFormat="1" ht="13.8" x14ac:dyDescent="0.25">
      <c r="A87"/>
      <c r="B87" s="157"/>
      <c r="C87" s="100"/>
      <c r="D87" s="95" t="s">
        <v>134</v>
      </c>
      <c r="E87" s="84">
        <v>3</v>
      </c>
      <c r="F87" s="84"/>
      <c r="G87" s="106">
        <f>SUM(F86:F99)</f>
        <v>11</v>
      </c>
    </row>
    <row r="88" spans="1:14" s="55" customFormat="1" ht="13.8" x14ac:dyDescent="0.25">
      <c r="A88"/>
      <c r="B88" s="157"/>
      <c r="C88" s="100"/>
      <c r="D88" s="95" t="s">
        <v>39</v>
      </c>
      <c r="E88" s="84">
        <v>1</v>
      </c>
      <c r="F88" s="84"/>
      <c r="G88" s="109">
        <f>G86/G87</f>
        <v>3.1818181818181817</v>
      </c>
    </row>
    <row r="89" spans="1:14" s="55" customFormat="1" ht="13.8" x14ac:dyDescent="0.25">
      <c r="A89"/>
      <c r="B89" s="157"/>
      <c r="C89" s="100"/>
      <c r="D89" s="95" t="s">
        <v>60</v>
      </c>
      <c r="E89" s="84">
        <v>-1</v>
      </c>
      <c r="F89" s="84">
        <f>MAX(E86:E89)</f>
        <v>3</v>
      </c>
      <c r="G89" s="106">
        <f>Calc!$G$62</f>
        <v>0</v>
      </c>
      <c r="H89" s="244">
        <f>G89/G87</f>
        <v>0</v>
      </c>
    </row>
    <row r="90" spans="1:14" s="55" customFormat="1" ht="13.8" x14ac:dyDescent="0.25">
      <c r="A90"/>
      <c r="B90" s="157"/>
      <c r="C90" s="100"/>
      <c r="D90" s="84"/>
      <c r="E90" s="84"/>
      <c r="F90" s="84"/>
      <c r="G90" s="92">
        <f>G88*G89</f>
        <v>0</v>
      </c>
    </row>
    <row r="91" spans="1:14" s="55" customFormat="1" ht="13.8" x14ac:dyDescent="0.25">
      <c r="A91"/>
      <c r="B91" s="157">
        <v>16</v>
      </c>
      <c r="C91" s="99" t="s">
        <v>1</v>
      </c>
      <c r="D91" s="95" t="s">
        <v>137</v>
      </c>
      <c r="E91" s="84">
        <v>5</v>
      </c>
      <c r="F91" s="84"/>
      <c r="G91" s="107"/>
    </row>
    <row r="92" spans="1:14" s="55" customFormat="1" ht="13.8" x14ac:dyDescent="0.25">
      <c r="A92"/>
      <c r="B92" s="157"/>
      <c r="C92" s="100"/>
      <c r="D92" s="95" t="s">
        <v>138</v>
      </c>
      <c r="E92" s="84">
        <v>3</v>
      </c>
      <c r="F92" s="84"/>
      <c r="G92" s="106"/>
    </row>
    <row r="93" spans="1:14" s="55" customFormat="1" ht="13.8" x14ac:dyDescent="0.25">
      <c r="A93"/>
      <c r="B93" s="157"/>
      <c r="C93" s="100"/>
      <c r="D93" s="95" t="s">
        <v>43</v>
      </c>
      <c r="E93" s="84">
        <v>1</v>
      </c>
      <c r="F93" s="84"/>
      <c r="G93" s="106"/>
    </row>
    <row r="94" spans="1:14" s="55" customFormat="1" ht="13.8" x14ac:dyDescent="0.25">
      <c r="A94"/>
      <c r="B94" s="157"/>
      <c r="C94" s="100"/>
      <c r="D94" s="95" t="s">
        <v>139</v>
      </c>
      <c r="E94" s="84">
        <v>-1</v>
      </c>
      <c r="F94" s="84">
        <f>MAX(E91:E94)</f>
        <v>5</v>
      </c>
      <c r="G94" s="106"/>
    </row>
    <row r="95" spans="1:14" s="55" customFormat="1" ht="13.8" x14ac:dyDescent="0.25">
      <c r="A95"/>
      <c r="B95" s="157"/>
      <c r="C95" s="100"/>
      <c r="D95" s="85"/>
      <c r="E95" s="85"/>
      <c r="F95" s="84"/>
      <c r="G95" s="106"/>
    </row>
    <row r="96" spans="1:14" s="55" customFormat="1" ht="13.8" x14ac:dyDescent="0.25">
      <c r="A96"/>
      <c r="B96" s="157">
        <v>17</v>
      </c>
      <c r="C96" s="99" t="s">
        <v>140</v>
      </c>
      <c r="D96" s="95" t="s">
        <v>44</v>
      </c>
      <c r="E96" s="84">
        <v>3</v>
      </c>
      <c r="F96" s="84"/>
      <c r="G96" s="107"/>
    </row>
    <row r="97" spans="1:8" s="55" customFormat="1" ht="13.8" x14ac:dyDescent="0.25">
      <c r="A97"/>
      <c r="B97" s="157"/>
      <c r="C97" s="100"/>
      <c r="D97" s="95" t="s">
        <v>142</v>
      </c>
      <c r="E97" s="84">
        <v>-1</v>
      </c>
      <c r="F97" s="84"/>
      <c r="G97" s="106"/>
    </row>
    <row r="98" spans="1:8" s="55" customFormat="1" ht="13.8" x14ac:dyDescent="0.25">
      <c r="A98"/>
      <c r="B98" s="157"/>
      <c r="C98" s="100"/>
      <c r="D98" s="95" t="s">
        <v>141</v>
      </c>
      <c r="E98" s="84">
        <v>1</v>
      </c>
      <c r="F98" s="84"/>
      <c r="G98" s="106"/>
    </row>
    <row r="99" spans="1:8" s="55" customFormat="1" ht="13.8" x14ac:dyDescent="0.25">
      <c r="A99"/>
      <c r="B99" s="157"/>
      <c r="C99" s="100"/>
      <c r="D99" s="95" t="s">
        <v>144</v>
      </c>
      <c r="E99" s="84">
        <v>-2</v>
      </c>
      <c r="F99" s="84">
        <f>MAX(E96:E99)</f>
        <v>3</v>
      </c>
      <c r="G99" s="106"/>
    </row>
    <row r="100" spans="1:8" s="55" customFormat="1" ht="13.8" x14ac:dyDescent="0.25">
      <c r="A100"/>
      <c r="B100" s="157"/>
      <c r="C100" s="102"/>
      <c r="D100" s="96"/>
      <c r="E100" s="96"/>
      <c r="F100" s="96"/>
      <c r="G100" s="108"/>
    </row>
    <row r="101" spans="1:8" s="55" customFormat="1" ht="13.8" x14ac:dyDescent="0.25">
      <c r="A101"/>
      <c r="B101" s="157"/>
      <c r="C101" s="117"/>
      <c r="D101" s="115"/>
      <c r="E101" s="115"/>
      <c r="F101" s="115"/>
      <c r="G101" s="189" t="s">
        <v>106</v>
      </c>
    </row>
    <row r="102" spans="1:8" s="55" customFormat="1" ht="13.8" x14ac:dyDescent="0.25">
      <c r="A102"/>
      <c r="B102" s="157">
        <v>18</v>
      </c>
      <c r="C102" s="132" t="s">
        <v>107</v>
      </c>
      <c r="D102" s="131" t="s">
        <v>108</v>
      </c>
      <c r="E102" s="82">
        <v>5</v>
      </c>
      <c r="F102" s="82"/>
      <c r="G102" s="128">
        <f>EyP!$C$175*100</f>
        <v>30</v>
      </c>
    </row>
    <row r="103" spans="1:8" s="55" customFormat="1" ht="13.8" x14ac:dyDescent="0.25">
      <c r="A103"/>
      <c r="B103" s="157"/>
      <c r="C103" s="118"/>
      <c r="D103" s="131" t="s">
        <v>109</v>
      </c>
      <c r="E103" s="82">
        <v>1</v>
      </c>
      <c r="F103" s="82"/>
      <c r="G103" s="125">
        <f>SUM(F102:F115)</f>
        <v>15</v>
      </c>
    </row>
    <row r="104" spans="1:8" s="55" customFormat="1" ht="13.8" x14ac:dyDescent="0.25">
      <c r="A104"/>
      <c r="B104" s="157"/>
      <c r="C104" s="118"/>
      <c r="D104" s="131" t="s">
        <v>50</v>
      </c>
      <c r="E104" s="82">
        <v>-1</v>
      </c>
      <c r="F104" s="82"/>
      <c r="G104" s="125">
        <f>G102/G103</f>
        <v>2</v>
      </c>
    </row>
    <row r="105" spans="1:8" s="55" customFormat="1" ht="13.8" x14ac:dyDescent="0.25">
      <c r="A105"/>
      <c r="B105" s="157"/>
      <c r="C105" s="118"/>
      <c r="D105" s="131" t="s">
        <v>51</v>
      </c>
      <c r="E105" s="82">
        <v>-5</v>
      </c>
      <c r="F105" s="82">
        <f>MAX(E102:E105)</f>
        <v>5</v>
      </c>
      <c r="G105" s="125">
        <f>Calc!$G$74</f>
        <v>0</v>
      </c>
      <c r="H105" s="244">
        <f>G105/G103</f>
        <v>0</v>
      </c>
    </row>
    <row r="106" spans="1:8" s="55" customFormat="1" ht="13.8" x14ac:dyDescent="0.25">
      <c r="A106"/>
      <c r="B106" s="157"/>
      <c r="C106" s="118"/>
      <c r="D106" s="83"/>
      <c r="E106" s="83"/>
      <c r="F106" s="82"/>
      <c r="G106" s="92">
        <f>G104*G105</f>
        <v>0</v>
      </c>
    </row>
    <row r="107" spans="1:8" s="55" customFormat="1" ht="13.8" x14ac:dyDescent="0.25">
      <c r="A107"/>
      <c r="B107" s="157">
        <v>19</v>
      </c>
      <c r="C107" s="132" t="s">
        <v>146</v>
      </c>
      <c r="D107" s="131" t="s">
        <v>40</v>
      </c>
      <c r="E107" s="82">
        <v>5</v>
      </c>
      <c r="F107" s="82"/>
      <c r="G107" s="129"/>
    </row>
    <row r="108" spans="1:8" s="55" customFormat="1" ht="13.8" x14ac:dyDescent="0.25">
      <c r="A108"/>
      <c r="B108" s="157"/>
      <c r="C108" s="118"/>
      <c r="D108" s="131" t="s">
        <v>79</v>
      </c>
      <c r="E108" s="82">
        <v>-2</v>
      </c>
      <c r="F108" s="82"/>
      <c r="G108" s="125"/>
    </row>
    <row r="109" spans="1:8" s="55" customFormat="1" ht="13.8" x14ac:dyDescent="0.25">
      <c r="A109"/>
      <c r="B109" s="157"/>
      <c r="C109" s="118"/>
      <c r="D109" s="131" t="s">
        <v>41</v>
      </c>
      <c r="E109" s="82">
        <v>-3</v>
      </c>
      <c r="F109" s="82"/>
      <c r="G109" s="125"/>
    </row>
    <row r="110" spans="1:8" s="55" customFormat="1" ht="13.8" x14ac:dyDescent="0.25">
      <c r="A110"/>
      <c r="B110" s="157"/>
      <c r="C110" s="118"/>
      <c r="D110" s="131" t="s">
        <v>42</v>
      </c>
      <c r="E110" s="82">
        <v>-5</v>
      </c>
      <c r="F110" s="82">
        <f>MAX(E107:E110)</f>
        <v>5</v>
      </c>
      <c r="G110" s="125"/>
    </row>
    <row r="111" spans="1:8" s="55" customFormat="1" ht="13.8" x14ac:dyDescent="0.25">
      <c r="A111"/>
      <c r="B111" s="157"/>
      <c r="C111" s="118"/>
      <c r="D111" s="83"/>
      <c r="E111" s="83"/>
      <c r="F111" s="82"/>
      <c r="G111" s="125"/>
    </row>
    <row r="112" spans="1:8" s="55" customFormat="1" ht="13.8" x14ac:dyDescent="0.25">
      <c r="A112"/>
      <c r="B112" s="157">
        <v>20</v>
      </c>
      <c r="C112" s="132" t="s">
        <v>147</v>
      </c>
      <c r="D112" s="131" t="s">
        <v>52</v>
      </c>
      <c r="E112" s="82">
        <v>5</v>
      </c>
      <c r="F112" s="82"/>
      <c r="G112" s="130"/>
    </row>
    <row r="113" spans="1:8" s="55" customFormat="1" ht="13.8" x14ac:dyDescent="0.25">
      <c r="A113"/>
      <c r="B113" s="157"/>
      <c r="C113" s="118"/>
      <c r="D113" s="131" t="s">
        <v>53</v>
      </c>
      <c r="E113" s="82">
        <v>1</v>
      </c>
      <c r="F113" s="82"/>
      <c r="G113" s="125"/>
    </row>
    <row r="114" spans="1:8" s="55" customFormat="1" ht="13.8" x14ac:dyDescent="0.25">
      <c r="A114"/>
      <c r="B114" s="157"/>
      <c r="C114" s="118"/>
      <c r="D114" s="131" t="s">
        <v>54</v>
      </c>
      <c r="E114" s="82">
        <v>-3</v>
      </c>
      <c r="F114" s="82"/>
      <c r="G114" s="125"/>
    </row>
    <row r="115" spans="1:8" s="55" customFormat="1" ht="13.8" x14ac:dyDescent="0.25">
      <c r="A115"/>
      <c r="B115" s="157"/>
      <c r="C115" s="118"/>
      <c r="D115" s="131" t="s">
        <v>55</v>
      </c>
      <c r="E115" s="82">
        <v>-5</v>
      </c>
      <c r="F115" s="82">
        <f>MAX(E112:E115)</f>
        <v>5</v>
      </c>
      <c r="G115" s="125"/>
    </row>
    <row r="116" spans="1:8" s="55" customFormat="1" ht="13.8" x14ac:dyDescent="0.25">
      <c r="A116"/>
      <c r="B116" s="157"/>
      <c r="C116" s="120"/>
      <c r="D116" s="133"/>
      <c r="E116" s="133"/>
      <c r="F116" s="121"/>
      <c r="G116" s="127"/>
    </row>
    <row r="117" spans="1:8" s="55" customFormat="1" ht="13.8" x14ac:dyDescent="0.25">
      <c r="A117"/>
      <c r="B117" s="157"/>
      <c r="C117" s="136"/>
      <c r="D117" s="137"/>
      <c r="E117" s="137"/>
      <c r="F117" s="138"/>
      <c r="G117" s="143" t="s">
        <v>59</v>
      </c>
    </row>
    <row r="118" spans="1:8" s="55" customFormat="1" ht="13.8" x14ac:dyDescent="0.25">
      <c r="A118"/>
      <c r="B118" s="157">
        <v>21</v>
      </c>
      <c r="C118" s="140" t="s">
        <v>148</v>
      </c>
      <c r="D118" s="88" t="s">
        <v>61</v>
      </c>
      <c r="E118" s="86">
        <v>2</v>
      </c>
      <c r="F118" s="86"/>
      <c r="G118" s="147">
        <f>EyP!$C$176*100</f>
        <v>20</v>
      </c>
    </row>
    <row r="119" spans="1:8" s="55" customFormat="1" ht="13.8" x14ac:dyDescent="0.25">
      <c r="A119"/>
      <c r="B119" s="157"/>
      <c r="C119" s="139"/>
      <c r="D119" s="88" t="s">
        <v>48</v>
      </c>
      <c r="E119" s="86">
        <v>1</v>
      </c>
      <c r="F119" s="86"/>
      <c r="G119" s="145">
        <f>SUM(F118:F131)</f>
        <v>11</v>
      </c>
    </row>
    <row r="120" spans="1:8" s="55" customFormat="1" ht="13.8" x14ac:dyDescent="0.25">
      <c r="A120"/>
      <c r="B120" s="157"/>
      <c r="C120" s="139"/>
      <c r="D120" s="88" t="s">
        <v>49</v>
      </c>
      <c r="E120" s="86">
        <v>-1</v>
      </c>
      <c r="F120" s="86"/>
      <c r="G120" s="145">
        <f>G118/G119</f>
        <v>1.8181818181818181</v>
      </c>
    </row>
    <row r="121" spans="1:8" s="55" customFormat="1" ht="13.8" x14ac:dyDescent="0.25">
      <c r="A121"/>
      <c r="B121" s="157"/>
      <c r="C121" s="139"/>
      <c r="D121" s="88" t="s">
        <v>62</v>
      </c>
      <c r="E121" s="86">
        <v>3</v>
      </c>
      <c r="F121" s="86">
        <f>MAX(E118:E121)</f>
        <v>3</v>
      </c>
      <c r="G121" s="148">
        <f>Calc!$G$86</f>
        <v>0</v>
      </c>
      <c r="H121" s="244">
        <f>G121/G119</f>
        <v>0</v>
      </c>
    </row>
    <row r="122" spans="1:8" s="55" customFormat="1" ht="13.8" x14ac:dyDescent="0.25">
      <c r="A122"/>
      <c r="B122" s="157"/>
      <c r="C122" s="139"/>
      <c r="D122" s="88"/>
      <c r="E122" s="86"/>
      <c r="F122" s="86"/>
      <c r="G122" s="92">
        <f>G120*G121</f>
        <v>0</v>
      </c>
    </row>
    <row r="123" spans="1:8" s="55" customFormat="1" ht="13.8" x14ac:dyDescent="0.25">
      <c r="A123"/>
      <c r="B123" s="157">
        <v>22</v>
      </c>
      <c r="C123" s="140" t="s">
        <v>150</v>
      </c>
      <c r="D123" s="88" t="s">
        <v>45</v>
      </c>
      <c r="E123" s="86">
        <v>-1</v>
      </c>
      <c r="F123" s="86"/>
      <c r="G123" s="144"/>
    </row>
    <row r="124" spans="1:8" s="55" customFormat="1" ht="13.8" x14ac:dyDescent="0.25">
      <c r="A124"/>
      <c r="B124" s="157"/>
      <c r="C124" s="139"/>
      <c r="D124" s="88" t="s">
        <v>46</v>
      </c>
      <c r="E124" s="86">
        <v>2</v>
      </c>
      <c r="F124" s="86"/>
      <c r="G124" s="145"/>
    </row>
    <row r="125" spans="1:8" s="55" customFormat="1" ht="13.8" x14ac:dyDescent="0.25">
      <c r="A125"/>
      <c r="B125" s="157"/>
      <c r="C125" s="139"/>
      <c r="D125" s="88" t="s">
        <v>47</v>
      </c>
      <c r="E125" s="86">
        <v>3</v>
      </c>
      <c r="F125" s="86">
        <f>MAX(E123:E125)</f>
        <v>3</v>
      </c>
      <c r="G125" s="145"/>
    </row>
    <row r="126" spans="1:8" s="55" customFormat="1" ht="13.8" x14ac:dyDescent="0.25">
      <c r="A126"/>
      <c r="B126" s="157"/>
      <c r="C126" s="139"/>
      <c r="D126" s="87"/>
      <c r="E126" s="87"/>
      <c r="F126" s="86"/>
      <c r="G126" s="145"/>
    </row>
    <row r="127" spans="1:8" s="55" customFormat="1" ht="13.8" x14ac:dyDescent="0.25">
      <c r="A127"/>
      <c r="B127" s="157">
        <v>23</v>
      </c>
      <c r="C127" s="140" t="s">
        <v>152</v>
      </c>
      <c r="D127" s="88" t="s">
        <v>56</v>
      </c>
      <c r="E127" s="86">
        <v>-5</v>
      </c>
      <c r="F127" s="86"/>
      <c r="G127" s="144"/>
    </row>
    <row r="128" spans="1:8" s="55" customFormat="1" ht="13.8" x14ac:dyDescent="0.25">
      <c r="A128"/>
      <c r="B128" s="157"/>
      <c r="C128" s="139"/>
      <c r="D128" s="88" t="s">
        <v>119</v>
      </c>
      <c r="E128" s="86">
        <v>5</v>
      </c>
      <c r="F128" s="86"/>
      <c r="G128" s="145"/>
    </row>
    <row r="129" spans="1:8" s="55" customFormat="1" ht="13.8" x14ac:dyDescent="0.25">
      <c r="A129"/>
      <c r="B129" s="157"/>
      <c r="C129" s="139"/>
      <c r="D129" s="88" t="s">
        <v>57</v>
      </c>
      <c r="E129" s="86">
        <v>2</v>
      </c>
      <c r="F129" s="86"/>
      <c r="G129" s="145"/>
    </row>
    <row r="130" spans="1:8" s="55" customFormat="1" ht="13.8" x14ac:dyDescent="0.25">
      <c r="A130"/>
      <c r="B130" s="157"/>
      <c r="C130" s="139"/>
      <c r="D130" s="88" t="s">
        <v>58</v>
      </c>
      <c r="E130" s="86">
        <v>-5</v>
      </c>
      <c r="F130" s="86">
        <f>MAX(E127:E130)</f>
        <v>5</v>
      </c>
      <c r="G130" s="145"/>
    </row>
    <row r="131" spans="1:8" s="55" customFormat="1" ht="13.8" x14ac:dyDescent="0.25">
      <c r="A131"/>
      <c r="B131" s="157"/>
      <c r="C131" s="141"/>
      <c r="D131" s="142"/>
      <c r="E131" s="142"/>
      <c r="F131" s="142"/>
      <c r="G131" s="146"/>
    </row>
    <row r="132" spans="1:8" s="55" customFormat="1" ht="13.8" x14ac:dyDescent="0.25">
      <c r="A132"/>
      <c r="B132" s="157"/>
      <c r="C132" s="190"/>
      <c r="D132" s="191"/>
      <c r="E132" s="191"/>
      <c r="F132" s="192"/>
      <c r="G132" s="156" t="s">
        <v>110</v>
      </c>
    </row>
    <row r="133" spans="1:8" s="55" customFormat="1" ht="13.8" x14ac:dyDescent="0.25">
      <c r="A133"/>
      <c r="B133" s="157">
        <v>24</v>
      </c>
      <c r="C133" s="197" t="s">
        <v>155</v>
      </c>
      <c r="D133" s="194" t="s">
        <v>154</v>
      </c>
      <c r="E133" s="179">
        <v>3</v>
      </c>
      <c r="F133" s="195"/>
      <c r="G133" s="161">
        <f>EyP!$C$177*100</f>
        <v>15</v>
      </c>
    </row>
    <row r="134" spans="1:8" s="55" customFormat="1" ht="13.8" x14ac:dyDescent="0.25">
      <c r="A134"/>
      <c r="B134" s="157"/>
      <c r="C134" s="193"/>
      <c r="D134" s="194" t="s">
        <v>38</v>
      </c>
      <c r="E134" s="179">
        <v>1</v>
      </c>
      <c r="F134" s="195"/>
      <c r="G134" s="20">
        <f>SUM(F133:F142)</f>
        <v>6</v>
      </c>
    </row>
    <row r="135" spans="1:8" s="55" customFormat="1" ht="13.8" x14ac:dyDescent="0.25">
      <c r="A135"/>
      <c r="B135" s="157"/>
      <c r="C135" s="193"/>
      <c r="D135" s="194" t="s">
        <v>111</v>
      </c>
      <c r="E135" s="179">
        <v>-2</v>
      </c>
      <c r="F135" s="195"/>
      <c r="G135" s="20">
        <f>G133/G134</f>
        <v>2.5</v>
      </c>
    </row>
    <row r="136" spans="1:8" s="55" customFormat="1" ht="13.8" x14ac:dyDescent="0.25">
      <c r="A136"/>
      <c r="B136" s="157"/>
      <c r="C136" s="193"/>
      <c r="D136" s="194" t="s">
        <v>112</v>
      </c>
      <c r="E136" s="179">
        <v>-5</v>
      </c>
      <c r="F136" s="195">
        <f>MAX(E132:E136)</f>
        <v>3</v>
      </c>
      <c r="G136" s="162">
        <f>Calc!$G$97</f>
        <v>0</v>
      </c>
      <c r="H136" s="244">
        <f>G136/G134</f>
        <v>0</v>
      </c>
    </row>
    <row r="137" spans="1:8" s="55" customFormat="1" ht="13.8" x14ac:dyDescent="0.25">
      <c r="A137"/>
      <c r="B137" s="157"/>
      <c r="C137" s="193"/>
      <c r="D137" s="196"/>
      <c r="E137" s="196"/>
      <c r="F137" s="195"/>
      <c r="G137" s="92">
        <f>G135*G136</f>
        <v>0</v>
      </c>
    </row>
    <row r="138" spans="1:8" ht="13.8" x14ac:dyDescent="0.25">
      <c r="B138" s="157">
        <v>25</v>
      </c>
      <c r="C138" s="197" t="s">
        <v>156</v>
      </c>
      <c r="D138" s="194" t="s">
        <v>228</v>
      </c>
      <c r="E138" s="179">
        <v>1</v>
      </c>
      <c r="F138" s="195"/>
      <c r="G138" s="155"/>
    </row>
    <row r="139" spans="1:8" ht="13.8" x14ac:dyDescent="0.25">
      <c r="B139" s="157"/>
      <c r="C139" s="193"/>
      <c r="D139" s="194" t="s">
        <v>158</v>
      </c>
      <c r="E139" s="179">
        <v>3</v>
      </c>
      <c r="F139" s="195"/>
      <c r="G139" s="20"/>
    </row>
    <row r="140" spans="1:8" ht="13.8" x14ac:dyDescent="0.25">
      <c r="B140" s="157"/>
      <c r="C140" s="193"/>
      <c r="D140" s="194" t="s">
        <v>159</v>
      </c>
      <c r="E140" s="179">
        <v>-1</v>
      </c>
      <c r="F140" s="195"/>
      <c r="G140" s="20"/>
    </row>
    <row r="141" spans="1:8" ht="13.8" x14ac:dyDescent="0.25">
      <c r="B141" s="157"/>
      <c r="C141" s="193"/>
      <c r="D141" s="194" t="s">
        <v>160</v>
      </c>
      <c r="E141" s="179">
        <v>-3</v>
      </c>
      <c r="F141" s="195">
        <f>MAX(E138:E141)</f>
        <v>3</v>
      </c>
      <c r="G141" s="20"/>
    </row>
    <row r="142" spans="1:8" ht="13.8" x14ac:dyDescent="0.25">
      <c r="B142" s="157"/>
      <c r="C142" s="198"/>
      <c r="D142" s="199"/>
      <c r="E142" s="199"/>
      <c r="F142" s="200"/>
      <c r="G142" s="20"/>
    </row>
    <row r="143" spans="1:8" ht="13.8" x14ac:dyDescent="0.25">
      <c r="G143" s="163">
        <f>G137+G122+G106+G90</f>
        <v>0</v>
      </c>
    </row>
    <row r="144" spans="1:8" ht="13.8" x14ac:dyDescent="0.25">
      <c r="G144" s="164">
        <f>IFERROR(G143/100,0)</f>
        <v>0</v>
      </c>
      <c r="H144" s="159">
        <f>G144*E84</f>
        <v>0</v>
      </c>
    </row>
    <row r="146" spans="2:7" ht="13.8" x14ac:dyDescent="0.25">
      <c r="B146" s="245">
        <v>0.8</v>
      </c>
      <c r="C146" s="153" t="s">
        <v>172</v>
      </c>
      <c r="F146" s="167" t="s">
        <v>80</v>
      </c>
      <c r="G146" s="159">
        <f>H144+H83+H57</f>
        <v>0</v>
      </c>
    </row>
    <row r="147" spans="2:7" x14ac:dyDescent="0.25">
      <c r="B147" s="245">
        <v>0.6</v>
      </c>
      <c r="C147" s="153" t="s">
        <v>173</v>
      </c>
      <c r="G147" s="168">
        <f>EyP!$G$146</f>
        <v>0</v>
      </c>
    </row>
    <row r="148" spans="2:7" x14ac:dyDescent="0.25">
      <c r="B148" s="245">
        <v>0.2</v>
      </c>
      <c r="C148" s="153" t="s">
        <v>174</v>
      </c>
      <c r="G148" s="169">
        <f>G147</f>
        <v>0</v>
      </c>
    </row>
    <row r="149" spans="2:7" x14ac:dyDescent="0.25">
      <c r="G149" s="169">
        <f>IF(EyP!G148&gt;0%,EyP!G148,0)</f>
        <v>0</v>
      </c>
    </row>
    <row r="150" spans="2:7" x14ac:dyDescent="0.25">
      <c r="G150" s="170">
        <f>IF(EyP!G148&lt;0%,EyP!G148,0)</f>
        <v>0</v>
      </c>
    </row>
    <row r="160" spans="2:7" x14ac:dyDescent="0.25">
      <c r="C160" s="210" t="s">
        <v>246</v>
      </c>
    </row>
    <row r="164" spans="1:18" x14ac:dyDescent="0.25">
      <c r="A164" s="179"/>
      <c r="B164" s="179"/>
      <c r="C164" s="179"/>
      <c r="D164" s="179"/>
      <c r="E164" s="179"/>
    </row>
    <row r="165" spans="1:18" ht="13.8" x14ac:dyDescent="0.25">
      <c r="A165" s="179"/>
      <c r="B165" s="179"/>
      <c r="C165" s="228" t="s">
        <v>5</v>
      </c>
      <c r="D165" s="179"/>
      <c r="E165" s="179"/>
      <c r="R165" s="345" t="s">
        <v>242</v>
      </c>
    </row>
    <row r="166" spans="1:18" x14ac:dyDescent="0.25">
      <c r="A166" s="179"/>
      <c r="B166" s="179"/>
      <c r="C166" s="179"/>
      <c r="D166" s="179"/>
      <c r="E166" s="179"/>
    </row>
    <row r="167" spans="1:18" ht="13.8" x14ac:dyDescent="0.25">
      <c r="A167" s="179"/>
      <c r="B167" s="179"/>
      <c r="C167" s="228" t="s">
        <v>67</v>
      </c>
      <c r="D167" s="179"/>
      <c r="E167" s="179"/>
    </row>
    <row r="168" spans="1:18" x14ac:dyDescent="0.25">
      <c r="A168" s="179"/>
      <c r="B168" s="179"/>
      <c r="C168" s="229">
        <v>0.33</v>
      </c>
      <c r="D168" s="192" t="s">
        <v>6</v>
      </c>
      <c r="E168" s="179"/>
    </row>
    <row r="169" spans="1:18" ht="13.8" x14ac:dyDescent="0.25">
      <c r="A169" s="179"/>
      <c r="B169" s="160">
        <v>0.3</v>
      </c>
      <c r="C169" s="231">
        <v>0.33</v>
      </c>
      <c r="D169" s="195" t="s">
        <v>7</v>
      </c>
      <c r="E169" s="179"/>
    </row>
    <row r="170" spans="1:18" ht="13.8" x14ac:dyDescent="0.25">
      <c r="A170" s="179"/>
      <c r="B170" s="230"/>
      <c r="C170" s="232">
        <v>0.34</v>
      </c>
      <c r="D170" s="200" t="s">
        <v>8</v>
      </c>
      <c r="E170" s="179"/>
    </row>
    <row r="171" spans="1:18" ht="13.8" x14ac:dyDescent="0.25">
      <c r="A171" s="179"/>
      <c r="B171" s="230"/>
      <c r="C171" s="228" t="s">
        <v>169</v>
      </c>
      <c r="D171" s="179"/>
      <c r="E171" s="179"/>
    </row>
    <row r="172" spans="1:18" ht="13.8" x14ac:dyDescent="0.25">
      <c r="A172" s="179"/>
      <c r="B172" s="160">
        <v>0.4</v>
      </c>
      <c r="C172" s="233"/>
      <c r="D172" s="234" t="s">
        <v>9</v>
      </c>
      <c r="E172" s="179"/>
    </row>
    <row r="173" spans="1:18" ht="13.8" x14ac:dyDescent="0.25">
      <c r="A173" s="179"/>
      <c r="B173" s="235"/>
      <c r="C173" s="228" t="s">
        <v>68</v>
      </c>
      <c r="D173" s="179"/>
      <c r="E173" s="179"/>
    </row>
    <row r="174" spans="1:18" ht="13.8" x14ac:dyDescent="0.25">
      <c r="A174" s="179"/>
      <c r="B174" s="235"/>
      <c r="C174" s="229">
        <v>0.35</v>
      </c>
      <c r="D174" s="236" t="s">
        <v>69</v>
      </c>
      <c r="E174" s="179"/>
    </row>
    <row r="175" spans="1:18" ht="13.8" x14ac:dyDescent="0.25">
      <c r="A175" s="179"/>
      <c r="B175" s="235"/>
      <c r="C175" s="231">
        <v>0.3</v>
      </c>
      <c r="D175" s="237" t="s">
        <v>70</v>
      </c>
      <c r="E175" s="179"/>
    </row>
    <row r="176" spans="1:18" ht="13.8" x14ac:dyDescent="0.25">
      <c r="A176" s="179"/>
      <c r="B176" s="160">
        <v>0.3</v>
      </c>
      <c r="C176" s="231">
        <v>0.2</v>
      </c>
      <c r="D176" s="237" t="s">
        <v>10</v>
      </c>
      <c r="E176" s="179"/>
    </row>
    <row r="177" spans="1:5" x14ac:dyDescent="0.25">
      <c r="A177" s="179"/>
      <c r="B177" s="179"/>
      <c r="C177" s="232">
        <v>0.15</v>
      </c>
      <c r="D177" s="237" t="s">
        <v>120</v>
      </c>
      <c r="E177" s="179"/>
    </row>
    <row r="178" spans="1:5" x14ac:dyDescent="0.25">
      <c r="A178" s="179"/>
      <c r="B178" s="179"/>
      <c r="C178" s="238" t="s">
        <v>71</v>
      </c>
      <c r="D178" s="192"/>
      <c r="E178" s="179"/>
    </row>
    <row r="179" spans="1:5" x14ac:dyDescent="0.25">
      <c r="A179" s="179"/>
      <c r="B179" s="179"/>
      <c r="C179" s="239" t="s">
        <v>72</v>
      </c>
      <c r="D179" s="237" t="s">
        <v>74</v>
      </c>
      <c r="E179" s="179"/>
    </row>
    <row r="180" spans="1:5" x14ac:dyDescent="0.25">
      <c r="A180" s="179"/>
      <c r="B180" s="179"/>
      <c r="C180" s="239" t="s">
        <v>75</v>
      </c>
      <c r="D180" s="237" t="s">
        <v>76</v>
      </c>
      <c r="E180" s="179"/>
    </row>
    <row r="181" spans="1:5" x14ac:dyDescent="0.25">
      <c r="A181" s="179"/>
      <c r="B181" s="179"/>
      <c r="C181" s="240" t="s">
        <v>73</v>
      </c>
      <c r="D181" s="200" t="s">
        <v>11</v>
      </c>
      <c r="E181" s="179"/>
    </row>
    <row r="182" spans="1:5" x14ac:dyDescent="0.25">
      <c r="A182" s="179"/>
      <c r="B182" s="179"/>
      <c r="C182" s="179"/>
      <c r="D182" s="179"/>
      <c r="E182" s="179"/>
    </row>
    <row r="183" spans="1:5" ht="13.8" x14ac:dyDescent="0.25">
      <c r="A183" s="179"/>
      <c r="B183" s="179"/>
      <c r="C183" s="241" t="s">
        <v>77</v>
      </c>
      <c r="D183" s="242" t="s">
        <v>78</v>
      </c>
      <c r="E183" s="179"/>
    </row>
    <row r="184" spans="1:5" ht="13.8" x14ac:dyDescent="0.25">
      <c r="A184" s="179"/>
      <c r="B184" s="179"/>
      <c r="C184" s="243" t="s">
        <v>168</v>
      </c>
      <c r="D184" s="179"/>
      <c r="E184" s="179"/>
    </row>
    <row r="185" spans="1:5" x14ac:dyDescent="0.25">
      <c r="A185" s="179"/>
      <c r="B185" s="179"/>
      <c r="C185" s="179"/>
      <c r="D185" s="179"/>
      <c r="E185" s="179"/>
    </row>
    <row r="286" spans="2:2" x14ac:dyDescent="0.25">
      <c r="B286" s="344" t="s">
        <v>243</v>
      </c>
    </row>
  </sheetData>
  <mergeCells count="1">
    <mergeCell ref="D82:E82"/>
  </mergeCells>
  <phoneticPr fontId="1" type="noConversion"/>
  <pageMargins left="0.75" right="0.75" top="1" bottom="1" header="0" footer="0"/>
  <pageSetup paperSize="9" orientation="portrait" horizontalDpi="4294967292" r:id="rId1"/>
  <headerFooter alignWithMargins="0"/>
  <ignoredErrors>
    <ignoredError sqref="F77" formulaRange="1"/>
  </ignoredErrors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34998626667073579"/>
  </sheetPr>
  <dimension ref="A2:BS289"/>
  <sheetViews>
    <sheetView topLeftCell="B97" workbookViewId="0">
      <selection activeCell="R11" sqref="R11"/>
    </sheetView>
  </sheetViews>
  <sheetFormatPr baseColWidth="10" defaultRowHeight="13.2" x14ac:dyDescent="0.25"/>
  <cols>
    <col min="1" max="1" width="4.33203125" hidden="1" customWidth="1"/>
    <col min="2" max="2" width="4.33203125" customWidth="1"/>
    <col min="3" max="3" width="53" customWidth="1"/>
    <col min="4" max="4" width="26.44140625" customWidth="1"/>
    <col min="5" max="5" width="13.6640625" customWidth="1"/>
    <col min="7" max="7" width="21.44140625" customWidth="1"/>
    <col min="8" max="8" width="4.5546875" customWidth="1"/>
    <col min="9" max="9" width="5.109375" customWidth="1"/>
    <col min="10" max="10" width="8.88671875" customWidth="1"/>
    <col min="11" max="17" width="1.6640625" customWidth="1"/>
    <col min="18" max="18" width="11.5546875" customWidth="1"/>
    <col min="19" max="19" width="1.6640625" customWidth="1"/>
    <col min="20" max="20" width="0.6640625" customWidth="1"/>
    <col min="21" max="24" width="1.6640625" hidden="1" customWidth="1"/>
    <col min="25" max="49" width="1.6640625" customWidth="1"/>
    <col min="50" max="50" width="10.6640625" customWidth="1"/>
    <col min="51" max="59" width="1.6640625" customWidth="1"/>
    <col min="60" max="60" width="32.33203125" customWidth="1"/>
    <col min="61" max="66" width="1.6640625" customWidth="1"/>
    <col min="67" max="67" width="7" customWidth="1"/>
    <col min="68" max="69" width="1.6640625" customWidth="1"/>
  </cols>
  <sheetData>
    <row r="2" spans="3:71" x14ac:dyDescent="0.25">
      <c r="C2" s="180" t="str">
        <f>EyP!$C$5</f>
        <v>La idea de negocio…</v>
      </c>
      <c r="D2" s="209">
        <f>ENCUESTA!$G$122</f>
        <v>0</v>
      </c>
      <c r="E2" s="5"/>
      <c r="F2" s="6">
        <f>IF(D$2=EyP!D4,EyP!E4,0)</f>
        <v>0</v>
      </c>
      <c r="G2" s="30" t="s">
        <v>26</v>
      </c>
      <c r="H2" s="204">
        <f>SUM(F2:F5)</f>
        <v>0</v>
      </c>
    </row>
    <row r="3" spans="3:71" x14ac:dyDescent="0.25">
      <c r="C3" s="7"/>
      <c r="D3" s="8"/>
      <c r="E3" s="8"/>
      <c r="F3" s="9">
        <f>IF(D$2=EyP!D5,EyP!E5,0)</f>
        <v>0</v>
      </c>
      <c r="G3" s="15">
        <f>SUM(F2:F15)</f>
        <v>0</v>
      </c>
      <c r="H3" s="15">
        <f>IF(H2=0,0,1)</f>
        <v>0</v>
      </c>
    </row>
    <row r="4" spans="3:71" x14ac:dyDescent="0.25">
      <c r="C4" s="7"/>
      <c r="D4" s="8"/>
      <c r="E4" s="8"/>
      <c r="F4" s="9">
        <f>IF(D$2=EyP!D6,EyP!E6,0)</f>
        <v>0</v>
      </c>
      <c r="G4" s="205"/>
      <c r="H4" s="15" t="str">
        <f>IF(H3=1,"ok","falta")</f>
        <v>falta</v>
      </c>
    </row>
    <row r="5" spans="3:71" x14ac:dyDescent="0.25">
      <c r="C5" s="11"/>
      <c r="D5" s="12"/>
      <c r="E5" s="12"/>
      <c r="F5" s="13">
        <f>IF(D$2=EyP!D7,EyP!E7,0)</f>
        <v>0</v>
      </c>
      <c r="G5" s="15"/>
      <c r="H5" s="15"/>
    </row>
    <row r="6" spans="3:71" x14ac:dyDescent="0.25">
      <c r="C6" s="7"/>
      <c r="D6" s="8"/>
      <c r="E6" s="8"/>
      <c r="F6" s="9"/>
      <c r="G6" s="15"/>
      <c r="H6" s="15"/>
    </row>
    <row r="7" spans="3:71" x14ac:dyDescent="0.25">
      <c r="C7" s="181" t="s">
        <v>83</v>
      </c>
      <c r="D7" s="10">
        <f>ENCUESTA!$G$126</f>
        <v>0</v>
      </c>
      <c r="E7" s="8"/>
      <c r="F7" s="9">
        <f>IF(D$7=EyP!D11,EyP!E11,0)</f>
        <v>0</v>
      </c>
      <c r="G7" s="31"/>
      <c r="H7" s="15">
        <f>SUM(F7:F10)</f>
        <v>0</v>
      </c>
    </row>
    <row r="8" spans="3:71" x14ac:dyDescent="0.25">
      <c r="C8" s="7"/>
      <c r="D8" s="8"/>
      <c r="E8" s="8"/>
      <c r="F8" s="9">
        <f>IF(D$7=EyP!D12,EyP!E12,0)</f>
        <v>0</v>
      </c>
      <c r="G8" s="15"/>
      <c r="H8" s="15">
        <f>IF(H7=0,0,1)</f>
        <v>0</v>
      </c>
      <c r="AX8" s="344" t="s">
        <v>243</v>
      </c>
    </row>
    <row r="9" spans="3:71" x14ac:dyDescent="0.25">
      <c r="C9" s="7"/>
      <c r="D9" s="8"/>
      <c r="E9" s="8"/>
      <c r="F9" s="9">
        <f>IF(D$7=EyP!D13,EyP!E13,0)</f>
        <v>0</v>
      </c>
      <c r="G9" s="15"/>
      <c r="H9" s="15" t="str">
        <f>IF(H8=1,"ok","falta")</f>
        <v>falta</v>
      </c>
    </row>
    <row r="10" spans="3:71" x14ac:dyDescent="0.25">
      <c r="C10" s="11"/>
      <c r="D10" s="12"/>
      <c r="E10" s="12"/>
      <c r="F10" s="13">
        <f>IF(D$7=EyP!D14,EyP!E14,0)</f>
        <v>0</v>
      </c>
      <c r="G10" s="15"/>
      <c r="H10" s="15"/>
      <c r="BS10" s="344" t="s">
        <v>243</v>
      </c>
    </row>
    <row r="11" spans="3:71" x14ac:dyDescent="0.25">
      <c r="C11" s="7"/>
      <c r="D11" s="8"/>
      <c r="E11" s="8"/>
      <c r="F11" s="9"/>
      <c r="G11" s="15"/>
      <c r="H11" s="15"/>
    </row>
    <row r="12" spans="3:71" x14ac:dyDescent="0.25">
      <c r="C12" s="7" t="str">
        <f>EyP!$C$19</f>
        <v>Me he decidido por este negocio porque…</v>
      </c>
      <c r="D12" s="10">
        <f>ENCUESTA!$G$130</f>
        <v>0</v>
      </c>
      <c r="E12" s="8"/>
      <c r="F12" s="9">
        <f>IF(D$12=EyP!D19,EyP!E19,0)</f>
        <v>0</v>
      </c>
      <c r="G12" s="31"/>
      <c r="H12" s="15">
        <f>SUM(F12:F15)</f>
        <v>0</v>
      </c>
    </row>
    <row r="13" spans="3:71" x14ac:dyDescent="0.25">
      <c r="C13" s="7"/>
      <c r="D13" s="8"/>
      <c r="E13" s="8"/>
      <c r="F13" s="9">
        <f>IF(D$12=EyP!D20,EyP!E20,0)</f>
        <v>0</v>
      </c>
      <c r="G13" s="15"/>
      <c r="H13" s="15">
        <f>IF(H12=0,0,1)</f>
        <v>0</v>
      </c>
    </row>
    <row r="14" spans="3:71" x14ac:dyDescent="0.25">
      <c r="C14" s="7"/>
      <c r="D14" s="8"/>
      <c r="E14" s="8"/>
      <c r="F14" s="9">
        <f>IF(D$12=EyP!D21,EyP!E21,0)</f>
        <v>0</v>
      </c>
      <c r="G14" s="15"/>
      <c r="H14" s="15" t="str">
        <f>IF(H13=1,"ok","falta")</f>
        <v>falta</v>
      </c>
    </row>
    <row r="15" spans="3:71" x14ac:dyDescent="0.25">
      <c r="C15" s="11"/>
      <c r="D15" s="12"/>
      <c r="E15" s="12"/>
      <c r="F15" s="13">
        <f>IF(D$12=EyP!D22,EyP!E22,0)</f>
        <v>0</v>
      </c>
      <c r="G15" s="16"/>
      <c r="H15" s="16">
        <f>H13+H8+H3</f>
        <v>0</v>
      </c>
      <c r="I15" s="8" t="str">
        <f>IF(H15=3,"ok","falta")</f>
        <v>falta</v>
      </c>
    </row>
    <row r="16" spans="3:71" x14ac:dyDescent="0.25">
      <c r="C16" s="32" t="str">
        <f>EyP!$C$25</f>
        <v>¿El mercado actualmente pide lo que vas a ofrecer?</v>
      </c>
      <c r="D16" s="33">
        <f>ENCUESTA!$G$134</f>
        <v>0</v>
      </c>
      <c r="E16" s="33"/>
      <c r="F16" s="33">
        <f>IF(D$16=EyP!D25,EyP!E25,0)</f>
        <v>0</v>
      </c>
      <c r="G16" s="38" t="s">
        <v>27</v>
      </c>
      <c r="H16" s="206">
        <f>SUM(F16:F19)</f>
        <v>0</v>
      </c>
    </row>
    <row r="17" spans="3:9" x14ac:dyDescent="0.25">
      <c r="C17" s="34"/>
      <c r="D17" s="35"/>
      <c r="E17" s="35"/>
      <c r="F17" s="35">
        <f>IF(D$16=EyP!D26,EyP!E26,0)</f>
        <v>0</v>
      </c>
      <c r="G17" s="20">
        <f>SUM(F16:F29)</f>
        <v>0</v>
      </c>
      <c r="H17" s="20">
        <f>IF(H16=0,0,1)</f>
        <v>0</v>
      </c>
    </row>
    <row r="18" spans="3:9" x14ac:dyDescent="0.25">
      <c r="C18" s="34"/>
      <c r="D18" s="35"/>
      <c r="E18" s="35"/>
      <c r="F18" s="35">
        <f>IF(D$16=EyP!D27,EyP!E27,0)</f>
        <v>0</v>
      </c>
      <c r="G18" s="20"/>
      <c r="H18" s="20" t="str">
        <f>IF(H17=1,"ok","falta")</f>
        <v>falta</v>
      </c>
    </row>
    <row r="19" spans="3:9" x14ac:dyDescent="0.25">
      <c r="C19" s="34"/>
      <c r="D19" s="35"/>
      <c r="E19" s="35"/>
      <c r="F19" s="35"/>
      <c r="G19" s="20"/>
      <c r="H19" s="20"/>
    </row>
    <row r="20" spans="3:9" x14ac:dyDescent="0.25">
      <c r="C20" s="34" t="str">
        <f>EyP!$C$30</f>
        <v>La demanda hoy (cantidad de clientes) …</v>
      </c>
      <c r="D20" s="35">
        <f>ENCUESTA!$G$138</f>
        <v>0</v>
      </c>
      <c r="E20" s="35"/>
      <c r="F20" s="35">
        <f>IF(D$20=EyP!D30,EyP!E30,0)</f>
        <v>0</v>
      </c>
      <c r="G20" s="20"/>
      <c r="H20" s="20"/>
    </row>
    <row r="21" spans="3:9" x14ac:dyDescent="0.25">
      <c r="C21" s="34"/>
      <c r="D21" s="35"/>
      <c r="E21" s="35"/>
      <c r="F21" s="35">
        <f>IF(D$20=EyP!D31,EyP!E31,0)</f>
        <v>0</v>
      </c>
      <c r="G21" s="20"/>
      <c r="H21" s="20">
        <f>SUM(F20:F23)</f>
        <v>0</v>
      </c>
    </row>
    <row r="22" spans="3:9" x14ac:dyDescent="0.25">
      <c r="C22" s="34"/>
      <c r="D22" s="35"/>
      <c r="E22" s="35"/>
      <c r="F22" s="35">
        <f>IF(D$20=EyP!D32,EyP!E32,0)</f>
        <v>0</v>
      </c>
      <c r="G22" s="20"/>
      <c r="H22" s="20">
        <f>IF(H21=0,0,1)</f>
        <v>0</v>
      </c>
    </row>
    <row r="23" spans="3:9" x14ac:dyDescent="0.25">
      <c r="C23" s="34"/>
      <c r="D23" s="35"/>
      <c r="E23" s="35"/>
      <c r="F23" s="35">
        <f>IF(D$20=EyP!D33,EyP!E33,0)</f>
        <v>0</v>
      </c>
      <c r="G23" s="20"/>
      <c r="H23" s="20" t="str">
        <f>IF(H22=1,"ok","falta")</f>
        <v>falta</v>
      </c>
    </row>
    <row r="24" spans="3:9" x14ac:dyDescent="0.25">
      <c r="C24" s="34"/>
      <c r="D24" s="35"/>
      <c r="E24" s="35"/>
      <c r="F24" s="35"/>
      <c r="G24" s="20"/>
      <c r="H24" s="20"/>
    </row>
    <row r="25" spans="3:9" x14ac:dyDescent="0.25">
      <c r="C25" s="34"/>
      <c r="D25" s="35"/>
      <c r="E25" s="35"/>
      <c r="F25" s="35"/>
      <c r="G25" s="20"/>
      <c r="H25" s="20"/>
    </row>
    <row r="26" spans="3:9" x14ac:dyDescent="0.25">
      <c r="C26" s="34" t="s">
        <v>0</v>
      </c>
      <c r="D26" s="35">
        <f>ENCUESTA!$G$142</f>
        <v>0</v>
      </c>
      <c r="E26" s="35"/>
      <c r="F26" s="35">
        <f>IF(D$26=EyP!D36,EyP!E36,0)</f>
        <v>0</v>
      </c>
      <c r="G26" s="20"/>
      <c r="H26" s="20">
        <f>SUM(F26:F29)</f>
        <v>0</v>
      </c>
    </row>
    <row r="27" spans="3:9" x14ac:dyDescent="0.25">
      <c r="C27" s="34"/>
      <c r="D27" s="35"/>
      <c r="E27" s="35"/>
      <c r="F27" s="35">
        <f>IF(D$26=EyP!D37,EyP!E37,0)</f>
        <v>0</v>
      </c>
      <c r="G27" s="20"/>
      <c r="H27" s="20">
        <f>IF(H26=0,0,1)</f>
        <v>0</v>
      </c>
    </row>
    <row r="28" spans="3:9" x14ac:dyDescent="0.25">
      <c r="C28" s="34"/>
      <c r="D28" s="35"/>
      <c r="E28" s="35"/>
      <c r="F28" s="35">
        <f>IF(D$26=EyP!D38,EyP!E38,0)</f>
        <v>0</v>
      </c>
      <c r="G28" s="20"/>
      <c r="H28" s="20" t="str">
        <f>IF(H27=1,"ok","falta")</f>
        <v>falta</v>
      </c>
    </row>
    <row r="29" spans="3:9" x14ac:dyDescent="0.25">
      <c r="C29" s="36"/>
      <c r="D29" s="37"/>
      <c r="E29" s="37"/>
      <c r="F29" s="37">
        <f>IF(D$26=EyP!D39,EyP!E39,0)</f>
        <v>0</v>
      </c>
      <c r="G29" s="21"/>
      <c r="H29" s="21">
        <f>H27+H22+H17</f>
        <v>0</v>
      </c>
      <c r="I29" s="35" t="str">
        <f>IF(H29=3,"ok","falta")</f>
        <v>falta</v>
      </c>
    </row>
    <row r="30" spans="3:9" x14ac:dyDescent="0.25">
      <c r="C30" s="41" t="str">
        <f>EyP!$C$41</f>
        <v>El tipo de producto o servicio es…</v>
      </c>
      <c r="D30" s="42">
        <f>ENCUESTA!$G$146</f>
        <v>0</v>
      </c>
      <c r="E30" s="42"/>
      <c r="F30" s="43">
        <f>IF(D$30=EyP!D42,EyP!E42,0)</f>
        <v>0</v>
      </c>
      <c r="G30" s="49" t="s">
        <v>28</v>
      </c>
      <c r="H30" s="49">
        <f>SUM(F30:F32)</f>
        <v>0</v>
      </c>
    </row>
    <row r="31" spans="3:9" x14ac:dyDescent="0.25">
      <c r="C31" s="44"/>
      <c r="D31" s="22"/>
      <c r="E31" s="22"/>
      <c r="F31" s="45">
        <f>IF(D$30=EyP!D43,EyP!E43,0)</f>
        <v>0</v>
      </c>
      <c r="G31" s="23">
        <f>SUM(F30:F38)</f>
        <v>0</v>
      </c>
      <c r="H31" s="23">
        <f>IF(H30=0,0,1)</f>
        <v>0</v>
      </c>
    </row>
    <row r="32" spans="3:9" x14ac:dyDescent="0.25">
      <c r="C32" s="46"/>
      <c r="D32" s="47"/>
      <c r="E32" s="47"/>
      <c r="F32" s="48">
        <f>IF(D$30=EyP!D44,EyP!E44,0)</f>
        <v>0</v>
      </c>
      <c r="G32" s="23"/>
      <c r="H32" s="23" t="str">
        <f>IF(H31=1,"ok","falta")</f>
        <v>falta</v>
      </c>
    </row>
    <row r="33" spans="3:9" x14ac:dyDescent="0.25">
      <c r="C33" s="41" t="str">
        <f>EyP!$C$48</f>
        <v>El producto o servicio (marca) es …</v>
      </c>
      <c r="D33" s="42">
        <f>ENCUESTA!$G$150</f>
        <v>0</v>
      </c>
      <c r="E33" s="42"/>
      <c r="F33" s="43">
        <f>IF(D$33=EyP!D48,EyP!E48,0)</f>
        <v>0</v>
      </c>
      <c r="G33" s="23"/>
      <c r="H33" s="49">
        <f>SUM(F33:F35)</f>
        <v>0</v>
      </c>
    </row>
    <row r="34" spans="3:9" x14ac:dyDescent="0.25">
      <c r="C34" s="44"/>
      <c r="D34" s="22"/>
      <c r="E34" s="22"/>
      <c r="F34" s="45">
        <f>IF(D$33=EyP!D49,EyP!E49,0)</f>
        <v>0</v>
      </c>
      <c r="G34" s="23"/>
      <c r="H34" s="23">
        <f>IF(H33=0,0,1)</f>
        <v>0</v>
      </c>
    </row>
    <row r="35" spans="3:9" x14ac:dyDescent="0.25">
      <c r="C35" s="46"/>
      <c r="D35" s="47"/>
      <c r="E35" s="47"/>
      <c r="F35" s="48">
        <f>IF(D$33=EyP!D50,EyP!E50,0)</f>
        <v>0</v>
      </c>
      <c r="G35" s="23"/>
      <c r="H35" s="23" t="str">
        <f>IF(H34=1,"ok","falta")</f>
        <v>falta</v>
      </c>
    </row>
    <row r="36" spans="3:9" x14ac:dyDescent="0.25">
      <c r="C36" s="41" t="str">
        <f>EyP!$C$53</f>
        <v>La relación calidad/precio de tus productos para el mercado será …</v>
      </c>
      <c r="D36" s="42">
        <f>ENCUESTA!$G$154</f>
        <v>0</v>
      </c>
      <c r="E36" s="42"/>
      <c r="F36" s="43">
        <f>IF(D$36=EyP!D53,EyP!E53,0)</f>
        <v>0</v>
      </c>
      <c r="G36" s="23"/>
      <c r="H36" s="49">
        <f>SUM(F36:F38)</f>
        <v>0</v>
      </c>
    </row>
    <row r="37" spans="3:9" x14ac:dyDescent="0.25">
      <c r="C37" s="44"/>
      <c r="D37" s="22"/>
      <c r="E37" s="22"/>
      <c r="F37" s="45">
        <f>IF(D$36=EyP!D54,EyP!E54,0)</f>
        <v>0</v>
      </c>
      <c r="G37" s="23"/>
      <c r="H37" s="23">
        <f>IF(H36=0,0,1)</f>
        <v>0</v>
      </c>
    </row>
    <row r="38" spans="3:9" x14ac:dyDescent="0.25">
      <c r="C38" s="46"/>
      <c r="D38" s="47"/>
      <c r="E38" s="47"/>
      <c r="F38" s="48">
        <f>IF(D$36=EyP!D55,EyP!E55,0)</f>
        <v>0</v>
      </c>
      <c r="G38" s="24"/>
      <c r="H38" s="23" t="str">
        <f>IF(H37=1,"ok","falta")</f>
        <v>falta</v>
      </c>
    </row>
    <row r="39" spans="3:9" x14ac:dyDescent="0.25">
      <c r="C39" s="22"/>
      <c r="D39" s="22"/>
      <c r="E39" s="22"/>
      <c r="F39" s="22"/>
      <c r="G39" s="22"/>
      <c r="H39" s="24">
        <f>H37+H34+H31</f>
        <v>0</v>
      </c>
      <c r="I39" s="22" t="str">
        <f>IF(H39=3,"ok","falta")</f>
        <v>falta</v>
      </c>
    </row>
    <row r="40" spans="3:9" x14ac:dyDescent="0.25">
      <c r="H40" s="2"/>
    </row>
    <row r="41" spans="3:9" x14ac:dyDescent="0.25">
      <c r="C41" s="58" t="str">
        <f>EyP!$C$60</f>
        <v>Respecto a los números del negocio (previsiones)</v>
      </c>
      <c r="D41" s="60">
        <f>ENCUESTA!$G$158</f>
        <v>0</v>
      </c>
      <c r="E41" s="60"/>
      <c r="F41" s="112">
        <f>IF(D$41=EyP!D60,EyP!E60,0)</f>
        <v>0</v>
      </c>
      <c r="G41" s="201" t="s">
        <v>34</v>
      </c>
      <c r="H41" s="188">
        <f>SUM(F41:F43)</f>
        <v>0</v>
      </c>
    </row>
    <row r="42" spans="3:9" x14ac:dyDescent="0.25">
      <c r="C42" s="64"/>
      <c r="D42" s="52"/>
      <c r="E42" s="52"/>
      <c r="F42" s="113">
        <f>IF(D$41=EyP!D61,EyP!E61,0)</f>
        <v>0</v>
      </c>
      <c r="G42" s="67">
        <f>SUM(F41:F58)</f>
        <v>0</v>
      </c>
      <c r="H42" s="67">
        <f>IF(H41=0,0,1)</f>
        <v>0</v>
      </c>
    </row>
    <row r="43" spans="3:9" x14ac:dyDescent="0.25">
      <c r="C43" s="64"/>
      <c r="D43" s="52"/>
      <c r="E43" s="52"/>
      <c r="F43" s="113">
        <f>IF(D$41=EyP!D62,EyP!E62,0)</f>
        <v>0</v>
      </c>
      <c r="G43" s="67"/>
      <c r="H43" s="67" t="str">
        <f>IF(H42=1,"ok","falta")</f>
        <v>falta</v>
      </c>
    </row>
    <row r="44" spans="3:9" x14ac:dyDescent="0.25">
      <c r="C44" s="68"/>
      <c r="D44" s="69"/>
      <c r="E44" s="69"/>
      <c r="F44" s="114">
        <f>IF(D$41=EyP!D63,EyP!E63,0)</f>
        <v>0</v>
      </c>
      <c r="G44" s="67"/>
      <c r="H44" s="211"/>
    </row>
    <row r="45" spans="3:9" x14ac:dyDescent="0.25">
      <c r="C45" s="58" t="str">
        <f>EyP!$C$65</f>
        <v>¿Cuánto dinero pones tú en el negocio?</v>
      </c>
      <c r="D45" s="60">
        <f>ENCUESTA!$G$162</f>
        <v>0</v>
      </c>
      <c r="E45" s="60"/>
      <c r="F45" s="112">
        <f>IF(D$45=EyP!D65,EyP!E65,0)</f>
        <v>0</v>
      </c>
      <c r="G45" s="67"/>
      <c r="H45" s="188">
        <f>SUM(F45:F48)</f>
        <v>0</v>
      </c>
    </row>
    <row r="46" spans="3:9" x14ac:dyDescent="0.25">
      <c r="C46" s="64"/>
      <c r="D46" s="52"/>
      <c r="E46" s="52"/>
      <c r="F46" s="113">
        <f>IF(D$45=EyP!D66,EyP!E66,0)</f>
        <v>0</v>
      </c>
      <c r="G46" s="67"/>
      <c r="H46" s="67">
        <f>IF(H45=0,0,1)</f>
        <v>0</v>
      </c>
    </row>
    <row r="47" spans="3:9" x14ac:dyDescent="0.25">
      <c r="C47" s="64"/>
      <c r="D47" s="52"/>
      <c r="E47" s="52"/>
      <c r="F47" s="113">
        <f>IF(D$45=EyP!D67,EyP!E67,0)</f>
        <v>0</v>
      </c>
      <c r="G47" s="67"/>
      <c r="H47" s="67" t="str">
        <f>IF(H46=1,"ok","falta")</f>
        <v>falta</v>
      </c>
    </row>
    <row r="48" spans="3:9" x14ac:dyDescent="0.25">
      <c r="C48" s="68"/>
      <c r="D48" s="69"/>
      <c r="E48" s="69"/>
      <c r="F48" s="114">
        <f>IF(D$45=EyP!D68,EyP!E68,0)</f>
        <v>0</v>
      </c>
      <c r="G48" s="67"/>
      <c r="H48" s="211"/>
    </row>
    <row r="49" spans="3:8" x14ac:dyDescent="0.25">
      <c r="C49" s="58" t="str">
        <f>EyP!$C$70</f>
        <v>El dinero que pondréis los socios ¿es suficiente para cubrir todo?</v>
      </c>
      <c r="D49" s="60">
        <f>ENCUESTA!$G$166</f>
        <v>0</v>
      </c>
      <c r="E49" s="60"/>
      <c r="F49" s="112">
        <f>IF(D$49=EyP!D70,EyP!E70,0)</f>
        <v>0</v>
      </c>
      <c r="G49" s="67"/>
      <c r="H49" s="188">
        <f>SUM(F49:F52)</f>
        <v>0</v>
      </c>
    </row>
    <row r="50" spans="3:8" x14ac:dyDescent="0.25">
      <c r="C50" s="64"/>
      <c r="D50" s="52"/>
      <c r="E50" s="52"/>
      <c r="F50" s="113">
        <f>IF(D$49=EyP!D71,EyP!E71,0)</f>
        <v>0</v>
      </c>
      <c r="G50" s="67"/>
      <c r="H50" s="67">
        <f>IF(H49=0,0,1)</f>
        <v>0</v>
      </c>
    </row>
    <row r="51" spans="3:8" x14ac:dyDescent="0.25">
      <c r="C51" s="64"/>
      <c r="D51" s="52"/>
      <c r="E51" s="52"/>
      <c r="F51" s="113">
        <f>IF(D$49=EyP!D72,EyP!E72,0)</f>
        <v>0</v>
      </c>
      <c r="G51" s="67"/>
      <c r="H51" s="67" t="str">
        <f>IF(H50=1,"ok","falta")</f>
        <v>falta</v>
      </c>
    </row>
    <row r="52" spans="3:8" ht="11.25" customHeight="1" x14ac:dyDescent="0.25">
      <c r="C52" s="68"/>
      <c r="D52" s="69"/>
      <c r="E52" s="69"/>
      <c r="F52" s="114">
        <f>IF(D$49=EyP!D73,EyP!E73,0)</f>
        <v>0</v>
      </c>
      <c r="G52" s="202"/>
      <c r="H52" s="212"/>
    </row>
    <row r="53" spans="3:8" x14ac:dyDescent="0.25">
      <c r="C53" s="58" t="str">
        <f>EyP!$C$75</f>
        <v>¿Dispondrás de algunos fondos de reserva?</v>
      </c>
      <c r="D53" s="60">
        <f>ENCUESTA!$G$170</f>
        <v>0</v>
      </c>
      <c r="E53" s="60"/>
      <c r="F53" s="112">
        <f>IF(D$53=EyP!D75,EyP!E75,0)</f>
        <v>0</v>
      </c>
      <c r="G53" s="67"/>
      <c r="H53" s="188">
        <f>SUM(F53:F55)</f>
        <v>0</v>
      </c>
    </row>
    <row r="54" spans="3:8" x14ac:dyDescent="0.25">
      <c r="C54" s="64"/>
      <c r="D54" s="52"/>
      <c r="E54" s="52"/>
      <c r="F54" s="113">
        <f>IF(D$53=EyP!D76,EyP!E76,0)</f>
        <v>0</v>
      </c>
      <c r="G54" s="67"/>
      <c r="H54" s="67">
        <f>IF(H53=0,0,1)</f>
        <v>0</v>
      </c>
    </row>
    <row r="55" spans="3:8" x14ac:dyDescent="0.25">
      <c r="C55" s="68"/>
      <c r="D55" s="69"/>
      <c r="E55" s="69"/>
      <c r="F55" s="114">
        <f>IF(D$53=EyP!D77,EyP!E77,0)</f>
        <v>0</v>
      </c>
      <c r="G55" s="67"/>
      <c r="H55" s="67" t="str">
        <f>IF(H54=1,"ok","falta")</f>
        <v>falta</v>
      </c>
    </row>
    <row r="56" spans="3:8" x14ac:dyDescent="0.25">
      <c r="C56" s="58" t="s">
        <v>117</v>
      </c>
      <c r="D56" s="60">
        <f>ENCUESTA!$G$174</f>
        <v>0</v>
      </c>
      <c r="E56" s="60"/>
      <c r="F56" s="112">
        <f>IF(D$56=EyP!D79,EyP!E79,0)</f>
        <v>0</v>
      </c>
      <c r="G56" s="67"/>
      <c r="H56" s="188">
        <f>SUM(F56:F58)</f>
        <v>0</v>
      </c>
    </row>
    <row r="57" spans="3:8" x14ac:dyDescent="0.25">
      <c r="C57" s="64"/>
      <c r="D57" s="52"/>
      <c r="E57" s="52"/>
      <c r="F57" s="113">
        <f>IF(D$56=EyP!D80,EyP!E80,0)</f>
        <v>0</v>
      </c>
      <c r="G57" s="67"/>
      <c r="H57" s="67">
        <f>IF(H56=0,0,1)</f>
        <v>0</v>
      </c>
    </row>
    <row r="58" spans="3:8" x14ac:dyDescent="0.25">
      <c r="C58" s="68"/>
      <c r="D58" s="69"/>
      <c r="E58" s="69"/>
      <c r="F58" s="114">
        <f>IF(D$56=EyP!D81,EyP!E81,0)</f>
        <v>0</v>
      </c>
      <c r="G58" s="70"/>
      <c r="H58" s="70" t="str">
        <f>IF(H57=1,"ok","falta")</f>
        <v>falta</v>
      </c>
    </row>
    <row r="59" spans="3:8" x14ac:dyDescent="0.25">
      <c r="C59" s="52"/>
      <c r="D59" s="52"/>
      <c r="E59" s="52"/>
      <c r="F59" s="52"/>
      <c r="G59" s="52"/>
      <c r="H59" s="2"/>
    </row>
    <row r="60" spans="3:8" x14ac:dyDescent="0.25">
      <c r="H60" s="2"/>
    </row>
    <row r="61" spans="3:8" x14ac:dyDescent="0.25">
      <c r="C61" s="111" t="str">
        <f>EyP!$C$86</f>
        <v>¿Tienes experiencia en la puesta en marcha de nuevos negocios?</v>
      </c>
      <c r="D61" s="98">
        <f>ENCUESTA!$G$178</f>
        <v>0</v>
      </c>
      <c r="E61" s="98"/>
      <c r="F61" s="110">
        <f>IF(D$61=EyP!D86,EyP!E86,0)</f>
        <v>0</v>
      </c>
      <c r="G61" s="123" t="str">
        <f>EyP!$G$85</f>
        <v>MANAGEMENT</v>
      </c>
      <c r="H61" s="207">
        <f>SUM(F61:F64)</f>
        <v>0</v>
      </c>
    </row>
    <row r="62" spans="3:8" x14ac:dyDescent="0.25">
      <c r="C62" s="100"/>
      <c r="D62" s="84"/>
      <c r="E62" s="84"/>
      <c r="F62" s="101">
        <f>IF(D$61=EyP!D87,EyP!E87,0)</f>
        <v>0</v>
      </c>
      <c r="G62" s="101">
        <f>SUM(F61:F72)</f>
        <v>0</v>
      </c>
      <c r="H62" s="106">
        <f>IF(H61=0,0,1)</f>
        <v>0</v>
      </c>
    </row>
    <row r="63" spans="3:8" x14ac:dyDescent="0.25">
      <c r="C63" s="100"/>
      <c r="D63" s="84"/>
      <c r="E63" s="84"/>
      <c r="F63" s="101">
        <f>IF(D$61=EyP!D88,EyP!E88,0)</f>
        <v>0</v>
      </c>
      <c r="G63" s="101"/>
      <c r="H63" s="106" t="str">
        <f>IF(H62=1,"ok","falta")</f>
        <v>falta</v>
      </c>
    </row>
    <row r="64" spans="3:8" x14ac:dyDescent="0.25">
      <c r="C64" s="102"/>
      <c r="D64" s="96"/>
      <c r="E64" s="96"/>
      <c r="F64" s="103">
        <f>IF(D$61=EyP!D89,EyP!E89,0)</f>
        <v>0</v>
      </c>
      <c r="G64" s="101"/>
      <c r="H64" s="106"/>
    </row>
    <row r="65" spans="3:9" x14ac:dyDescent="0.25">
      <c r="C65" s="111" t="str">
        <f>EyP!$C$91</f>
        <v>Experiencia en el sector o en el tipo de negocio</v>
      </c>
      <c r="D65" s="98">
        <f>ENCUESTA!$G$182</f>
        <v>0</v>
      </c>
      <c r="E65" s="98"/>
      <c r="F65" s="110">
        <f>IF(D$65=EyP!D91,EyP!E91,0)</f>
        <v>0</v>
      </c>
      <c r="G65" s="101"/>
      <c r="H65" s="207">
        <f>SUM(F65:F68)</f>
        <v>0</v>
      </c>
    </row>
    <row r="66" spans="3:9" x14ac:dyDescent="0.25">
      <c r="C66" s="100"/>
      <c r="D66" s="84"/>
      <c r="E66" s="84"/>
      <c r="F66" s="101">
        <f>IF(D$65=EyP!D92,EyP!E92,0)</f>
        <v>0</v>
      </c>
      <c r="G66" s="101"/>
      <c r="H66" s="106">
        <f>IF(H65=0,0,1)</f>
        <v>0</v>
      </c>
    </row>
    <row r="67" spans="3:9" x14ac:dyDescent="0.25">
      <c r="C67" s="100"/>
      <c r="D67" s="84"/>
      <c r="E67" s="84"/>
      <c r="F67" s="101">
        <f>IF(D$65=EyP!D93,EyP!E93,0)</f>
        <v>0</v>
      </c>
      <c r="G67" s="101"/>
      <c r="H67" s="106" t="str">
        <f>IF(H66=1,"ok","falta")</f>
        <v>falta</v>
      </c>
    </row>
    <row r="68" spans="3:9" x14ac:dyDescent="0.25">
      <c r="C68" s="102"/>
      <c r="D68" s="96"/>
      <c r="E68" s="96"/>
      <c r="F68" s="103">
        <f>IF(D$65=EyP!D94,EyP!E94,0)</f>
        <v>0</v>
      </c>
      <c r="G68" s="101"/>
      <c r="H68" s="106"/>
    </row>
    <row r="69" spans="3:9" x14ac:dyDescent="0.25">
      <c r="C69" s="111" t="str">
        <f>EyP!$C$96</f>
        <v>Tengo experiencia y dotes de liderazgo de equipos</v>
      </c>
      <c r="D69" s="98">
        <f>ENCUESTA!$G$186</f>
        <v>0</v>
      </c>
      <c r="E69" s="98"/>
      <c r="F69" s="110">
        <f>IF(D$69=EyP!D96,EyP!E96,0)</f>
        <v>0</v>
      </c>
      <c r="G69" s="101"/>
      <c r="H69" s="207">
        <f>SUM(F69:F72)</f>
        <v>0</v>
      </c>
    </row>
    <row r="70" spans="3:9" x14ac:dyDescent="0.25">
      <c r="C70" s="100"/>
      <c r="D70" s="84"/>
      <c r="E70" s="84"/>
      <c r="F70" s="101">
        <f>IF(D$69=EyP!D97,EyP!E97,0)</f>
        <v>0</v>
      </c>
      <c r="G70" s="101"/>
      <c r="H70" s="106">
        <f>IF(H69=0,0,1)</f>
        <v>0</v>
      </c>
    </row>
    <row r="71" spans="3:9" x14ac:dyDescent="0.25">
      <c r="C71" s="100"/>
      <c r="D71" s="84"/>
      <c r="E71" s="84"/>
      <c r="F71" s="101">
        <f>IF(D$69=EyP!D98,EyP!E98,0)</f>
        <v>0</v>
      </c>
      <c r="G71" s="101"/>
      <c r="H71" s="106" t="str">
        <f>IF(H70=1,"ok","falta")</f>
        <v>falta</v>
      </c>
    </row>
    <row r="72" spans="3:9" x14ac:dyDescent="0.25">
      <c r="C72" s="102"/>
      <c r="D72" s="96"/>
      <c r="E72" s="96"/>
      <c r="F72" s="103">
        <f>IF(D$69=EyP!D99,EyP!E99,0)</f>
        <v>0</v>
      </c>
      <c r="G72" s="103"/>
      <c r="H72" s="108">
        <f>H70+H66+H62</f>
        <v>0</v>
      </c>
      <c r="I72" s="84" t="str">
        <f>IF(H72=3,"ok","falta")</f>
        <v>falta</v>
      </c>
    </row>
    <row r="73" spans="3:9" x14ac:dyDescent="0.25">
      <c r="C73" s="117" t="str">
        <f>EyP!$C$102</f>
        <v>Confianza en el éxito del negocio</v>
      </c>
      <c r="D73" s="115">
        <f>ENCUESTA!$G$190</f>
        <v>0</v>
      </c>
      <c r="E73" s="115"/>
      <c r="F73" s="116">
        <f>IF(D$73=EyP!D102,EyP!E102,0)</f>
        <v>0</v>
      </c>
      <c r="G73" s="124" t="str">
        <f>EyP!$G$101</f>
        <v>ACTITUD</v>
      </c>
      <c r="H73" s="208">
        <f>SUM(F73:F76)</f>
        <v>0</v>
      </c>
    </row>
    <row r="74" spans="3:9" x14ac:dyDescent="0.25">
      <c r="C74" s="118"/>
      <c r="D74" s="82"/>
      <c r="E74" s="82"/>
      <c r="F74" s="119">
        <f>IF(D$73=EyP!D103,EyP!E103,0)</f>
        <v>0</v>
      </c>
      <c r="G74" s="125">
        <f>SUM(F73:F84)</f>
        <v>0</v>
      </c>
      <c r="H74" s="125">
        <f>IF(H73=0,0,1)</f>
        <v>0</v>
      </c>
    </row>
    <row r="75" spans="3:9" x14ac:dyDescent="0.25">
      <c r="C75" s="118"/>
      <c r="D75" s="82"/>
      <c r="E75" s="82"/>
      <c r="F75" s="119">
        <f>IF(D$73=EyP!D104,EyP!E104,0)</f>
        <v>0</v>
      </c>
      <c r="G75" s="125"/>
      <c r="H75" s="125" t="str">
        <f>IF(H74=1,"ok","falta")</f>
        <v>falta</v>
      </c>
    </row>
    <row r="76" spans="3:9" x14ac:dyDescent="0.25">
      <c r="C76" s="120"/>
      <c r="D76" s="121"/>
      <c r="E76" s="121"/>
      <c r="F76" s="122">
        <f>IF(D$73=EyP!D105,EyP!E105,0)</f>
        <v>0</v>
      </c>
      <c r="G76" s="125"/>
      <c r="H76" s="125"/>
    </row>
    <row r="77" spans="3:9" x14ac:dyDescent="0.25">
      <c r="C77" s="117" t="str">
        <f>EyP!$C$107</f>
        <v>La dirección del negocio …</v>
      </c>
      <c r="D77" s="115">
        <f>ENCUESTA!$G$194</f>
        <v>0</v>
      </c>
      <c r="E77" s="115"/>
      <c r="F77" s="116">
        <f>IF(D$77=EyP!D107,EyP!E107,0)</f>
        <v>0</v>
      </c>
      <c r="G77" s="126"/>
      <c r="H77" s="208">
        <f>SUM(F77:F80)</f>
        <v>0</v>
      </c>
    </row>
    <row r="78" spans="3:9" x14ac:dyDescent="0.25">
      <c r="C78" s="118"/>
      <c r="D78" s="82"/>
      <c r="E78" s="82"/>
      <c r="F78" s="119">
        <f>IF(D$77=EyP!D108,EyP!E108,0)</f>
        <v>0</v>
      </c>
      <c r="G78" s="125"/>
      <c r="H78" s="125">
        <f>IF(H77=0,0,1)</f>
        <v>0</v>
      </c>
    </row>
    <row r="79" spans="3:9" x14ac:dyDescent="0.25">
      <c r="C79" s="118"/>
      <c r="D79" s="82"/>
      <c r="E79" s="82"/>
      <c r="F79" s="119">
        <f>IF(D$77=EyP!D109,EyP!E109,0)</f>
        <v>0</v>
      </c>
      <c r="G79" s="125"/>
      <c r="H79" s="125" t="str">
        <f>IF(H78=1,"ok","falta")</f>
        <v>falta</v>
      </c>
    </row>
    <row r="80" spans="3:9" x14ac:dyDescent="0.25">
      <c r="C80" s="120"/>
      <c r="D80" s="121"/>
      <c r="E80" s="121"/>
      <c r="F80" s="122">
        <f>IF(D$77=EyP!D110,EyP!E110,0)</f>
        <v>0</v>
      </c>
      <c r="G80" s="125"/>
      <c r="H80" s="125"/>
    </row>
    <row r="81" spans="3:9" x14ac:dyDescent="0.25">
      <c r="C81" s="117" t="str">
        <f>EyP!$C$112</f>
        <v>Mi dedicación al negocio …</v>
      </c>
      <c r="D81" s="115">
        <f>ENCUESTA!$G$198</f>
        <v>0</v>
      </c>
      <c r="E81" s="115"/>
      <c r="F81" s="116">
        <f>IF(D$81=EyP!D112,EyP!E112,0)</f>
        <v>0</v>
      </c>
      <c r="G81" s="126"/>
      <c r="H81" s="208">
        <f>SUM(F81:F84)</f>
        <v>0</v>
      </c>
    </row>
    <row r="82" spans="3:9" x14ac:dyDescent="0.25">
      <c r="C82" s="118"/>
      <c r="D82" s="82"/>
      <c r="E82" s="82"/>
      <c r="F82" s="119">
        <f>IF(D$81=EyP!D113,EyP!E113,0)</f>
        <v>0</v>
      </c>
      <c r="G82" s="125"/>
      <c r="H82" s="125">
        <f>IF(H81=0,0,1)</f>
        <v>0</v>
      </c>
    </row>
    <row r="83" spans="3:9" x14ac:dyDescent="0.25">
      <c r="C83" s="118"/>
      <c r="D83" s="82"/>
      <c r="E83" s="82"/>
      <c r="F83" s="119">
        <f>IF(D$81=EyP!D114,EyP!E114,0)</f>
        <v>0</v>
      </c>
      <c r="G83" s="125"/>
      <c r="H83" s="125" t="str">
        <f>IF(H82=1,"ok","falta")</f>
        <v>falta</v>
      </c>
    </row>
    <row r="84" spans="3:9" x14ac:dyDescent="0.25">
      <c r="C84" s="120"/>
      <c r="D84" s="121"/>
      <c r="E84" s="121"/>
      <c r="F84" s="122">
        <f>IF(D$81=EyP!D115,EyP!E115,0)</f>
        <v>0</v>
      </c>
      <c r="G84" s="127"/>
      <c r="H84" s="127">
        <f>H82+H78+H74</f>
        <v>0</v>
      </c>
      <c r="I84" s="82" t="str">
        <f>IF(H84=3,"ok","falta")</f>
        <v>falta</v>
      </c>
    </row>
    <row r="85" spans="3:9" x14ac:dyDescent="0.25">
      <c r="C85" s="41" t="str">
        <f>EyP!$C$118</f>
        <v>La clave más importante para el éxito será …</v>
      </c>
      <c r="D85" s="42">
        <f>ENCUESTA!$G$202</f>
        <v>0</v>
      </c>
      <c r="E85" s="42"/>
      <c r="F85" s="43">
        <f>IF(D$85=EyP!D118,EyP!E118,0)</f>
        <v>0</v>
      </c>
      <c r="G85" s="134" t="str">
        <f>EyP!$G$117</f>
        <v>IDEAS CLARAS</v>
      </c>
      <c r="H85" s="49">
        <f>SUM(F85:F88)</f>
        <v>0</v>
      </c>
    </row>
    <row r="86" spans="3:9" x14ac:dyDescent="0.25">
      <c r="C86" s="44"/>
      <c r="D86" s="22"/>
      <c r="E86" s="22"/>
      <c r="F86" s="45">
        <f>IF(D$85=EyP!D119,EyP!E119,0)</f>
        <v>0</v>
      </c>
      <c r="G86" s="23">
        <f>SUM(F85:F95)</f>
        <v>0</v>
      </c>
      <c r="H86" s="23">
        <f>IF(H85=0,0,1)</f>
        <v>0</v>
      </c>
    </row>
    <row r="87" spans="3:9" x14ac:dyDescent="0.25">
      <c r="C87" s="44"/>
      <c r="D87" s="22"/>
      <c r="E87" s="22"/>
      <c r="F87" s="45">
        <f>IF(D$85=EyP!D120,EyP!E120,0)</f>
        <v>0</v>
      </c>
      <c r="G87" s="23"/>
      <c r="H87" s="23" t="str">
        <f>IF(H86=1,"ok","falta")</f>
        <v>falta</v>
      </c>
    </row>
    <row r="88" spans="3:9" x14ac:dyDescent="0.25">
      <c r="C88" s="46"/>
      <c r="D88" s="47"/>
      <c r="E88" s="47"/>
      <c r="F88" s="48">
        <f>IF(D$85=EyP!D121,EyP!E121,0)</f>
        <v>0</v>
      </c>
      <c r="G88" s="23"/>
      <c r="H88" s="23"/>
    </row>
    <row r="89" spans="3:9" x14ac:dyDescent="0.25">
      <c r="C89" s="41" t="str">
        <f>EyP!$C$123</f>
        <v>Disponer de un buen equipo, bien pagado y motivado …</v>
      </c>
      <c r="D89" s="42">
        <f>ENCUESTA!$G$206</f>
        <v>0</v>
      </c>
      <c r="E89" s="42"/>
      <c r="F89" s="43">
        <f>IF(D$89=EyP!D123,EyP!E123,0)</f>
        <v>0</v>
      </c>
      <c r="G89" s="135"/>
      <c r="H89" s="49">
        <f>SUM(F89:F91)</f>
        <v>0</v>
      </c>
    </row>
    <row r="90" spans="3:9" x14ac:dyDescent="0.25">
      <c r="C90" s="44"/>
      <c r="D90" s="22"/>
      <c r="E90" s="22"/>
      <c r="F90" s="45">
        <f>IF(D$89=EyP!D124,EyP!E124,0)</f>
        <v>0</v>
      </c>
      <c r="G90" s="23"/>
      <c r="H90" s="23">
        <f>IF(H89=0,0,1)</f>
        <v>0</v>
      </c>
    </row>
    <row r="91" spans="3:9" x14ac:dyDescent="0.25">
      <c r="C91" s="46"/>
      <c r="D91" s="47"/>
      <c r="E91" s="47"/>
      <c r="F91" s="48">
        <f>IF(D$89=EyP!D125,EyP!E125,0)</f>
        <v>0</v>
      </c>
      <c r="G91" s="23"/>
      <c r="H91" s="23" t="str">
        <f>IF(H90=1,"ok","falta")</f>
        <v>falta</v>
      </c>
    </row>
    <row r="92" spans="3:9" x14ac:dyDescent="0.25">
      <c r="C92" s="41" t="str">
        <f>EyP!$C$127</f>
        <v>Si las cosas van mal …</v>
      </c>
      <c r="D92" s="203">
        <f>ENCUESTA!$G$210</f>
        <v>0</v>
      </c>
      <c r="E92" s="42"/>
      <c r="F92" s="43">
        <f>IF(D$92=EyP!D127,EyP!E127,0)</f>
        <v>0</v>
      </c>
      <c r="G92" s="135"/>
      <c r="H92" s="49">
        <f>SUM(F92:F95)</f>
        <v>0</v>
      </c>
    </row>
    <row r="93" spans="3:9" x14ac:dyDescent="0.25">
      <c r="C93" s="44"/>
      <c r="D93" s="22"/>
      <c r="E93" s="22"/>
      <c r="F93" s="45">
        <f>IF(D$92=EyP!D128,EyP!E128,0)</f>
        <v>0</v>
      </c>
      <c r="G93" s="23"/>
      <c r="H93" s="23">
        <f>IF(H92=0,0,1)</f>
        <v>0</v>
      </c>
    </row>
    <row r="94" spans="3:9" x14ac:dyDescent="0.25">
      <c r="C94" s="44"/>
      <c r="D94" s="22"/>
      <c r="E94" s="22"/>
      <c r="F94" s="45">
        <f>IF(D$92=EyP!D129,EyP!E129,0)</f>
        <v>0</v>
      </c>
      <c r="G94" s="23"/>
      <c r="H94" s="23" t="str">
        <f>IF(H93=1,"ok","falta")</f>
        <v>falta</v>
      </c>
    </row>
    <row r="95" spans="3:9" x14ac:dyDescent="0.25">
      <c r="C95" s="46"/>
      <c r="D95" s="47"/>
      <c r="E95" s="47"/>
      <c r="F95" s="48">
        <f>IF(D$92=EyP!D130,EyP!E130,0)</f>
        <v>0</v>
      </c>
      <c r="G95" s="24"/>
      <c r="H95" s="24">
        <f>H93+H90+H86</f>
        <v>0</v>
      </c>
      <c r="I95" s="22" t="str">
        <f>IF(H95=3,"ok","falta")</f>
        <v>falta</v>
      </c>
    </row>
    <row r="96" spans="3:9" x14ac:dyDescent="0.25">
      <c r="C96" s="32" t="str">
        <f>EyP!$C$133</f>
        <v>Como ves a tus socios …</v>
      </c>
      <c r="D96" s="33">
        <f>ENCUESTA!$G$214</f>
        <v>0</v>
      </c>
      <c r="E96" s="33"/>
      <c r="F96" s="149">
        <f>IF(D$96=EyP!D133,EyP!E133,0)</f>
        <v>0</v>
      </c>
      <c r="G96" s="38" t="str">
        <f>EyP!$G$132</f>
        <v>ENTORNO</v>
      </c>
      <c r="H96" s="206">
        <f>SUM(F96:F99)</f>
        <v>0</v>
      </c>
    </row>
    <row r="97" spans="3:24" x14ac:dyDescent="0.25">
      <c r="C97" s="34"/>
      <c r="D97" s="35"/>
      <c r="E97" s="35"/>
      <c r="F97" s="150">
        <f>IF(D$96=EyP!D134,EyP!E134,0)</f>
        <v>0</v>
      </c>
      <c r="G97" s="20">
        <f>SUM(F96:F102)</f>
        <v>0</v>
      </c>
      <c r="H97" s="20">
        <f>IF(H96=0,0,1)</f>
        <v>0</v>
      </c>
    </row>
    <row r="98" spans="3:24" x14ac:dyDescent="0.25">
      <c r="C98" s="34"/>
      <c r="D98" s="35"/>
      <c r="E98" s="35"/>
      <c r="F98" s="150">
        <f>IF(D$96=EyP!D135,EyP!E135,0)</f>
        <v>0</v>
      </c>
      <c r="G98" s="20"/>
      <c r="H98" s="20" t="str">
        <f>IF(H97=1,"ok","falta")</f>
        <v>falta</v>
      </c>
    </row>
    <row r="99" spans="3:24" x14ac:dyDescent="0.25">
      <c r="C99" s="36"/>
      <c r="D99" s="37"/>
      <c r="E99" s="37"/>
      <c r="F99" s="151">
        <f>IF(D$96=EyP!D136,EyP!E136,0)</f>
        <v>0</v>
      </c>
      <c r="G99" s="20"/>
      <c r="H99" s="20"/>
    </row>
    <row r="100" spans="3:24" x14ac:dyDescent="0.25">
      <c r="C100" s="32" t="str">
        <f>EyP!$C$138</f>
        <v>Tu entorno (familia/pareja/amigos/otros socios…) ¿cómo ve esta aventura?</v>
      </c>
      <c r="D100" s="33">
        <f>ENCUESTA!$G$218</f>
        <v>0</v>
      </c>
      <c r="E100" s="33"/>
      <c r="F100" s="149">
        <f>IF(D$100=EyP!D138,EyP!E138,0)</f>
        <v>0</v>
      </c>
      <c r="G100" s="152"/>
      <c r="H100" s="206">
        <f>SUM(F100:F102)</f>
        <v>0</v>
      </c>
    </row>
    <row r="101" spans="3:24" x14ac:dyDescent="0.25">
      <c r="C101" s="34"/>
      <c r="D101" s="35"/>
      <c r="E101" s="35"/>
      <c r="F101" s="150">
        <f>IF(D$100=EyP!D139,EyP!E139,0)</f>
        <v>0</v>
      </c>
      <c r="G101" s="20"/>
      <c r="H101" s="20">
        <f>IF(H100=0,0,1)</f>
        <v>0</v>
      </c>
    </row>
    <row r="102" spans="3:24" x14ac:dyDescent="0.25">
      <c r="C102" s="36"/>
      <c r="D102" s="37"/>
      <c r="E102" s="37"/>
      <c r="F102" s="151">
        <f>IF(D$100=EyP!D141,EyP!E141,0)</f>
        <v>0</v>
      </c>
      <c r="G102" s="21"/>
      <c r="H102" s="20" t="str">
        <f>IF(H101=1,"ok","falta")</f>
        <v>falta</v>
      </c>
    </row>
    <row r="103" spans="3:24" x14ac:dyDescent="0.25">
      <c r="C103" s="35"/>
      <c r="D103" s="35"/>
      <c r="E103" s="35"/>
      <c r="F103" s="35"/>
      <c r="G103" s="35"/>
      <c r="H103" s="21">
        <f>H101+H97</f>
        <v>0</v>
      </c>
      <c r="I103" s="35" t="str">
        <f>IF(H103=2,"ok","falta")</f>
        <v>falta</v>
      </c>
    </row>
    <row r="104" spans="3:24" ht="15.6" x14ac:dyDescent="0.3">
      <c r="G104" s="213" t="s">
        <v>162</v>
      </c>
      <c r="H104" s="214">
        <f>H101+H97+H93+H90+H86+H82+H78+H74+H70+H66+H62+H57+H54+H50+H46+H42+H37+H34+H31+H27+H22+H17+H13+H8+H3</f>
        <v>0</v>
      </c>
    </row>
    <row r="109" spans="3:24" x14ac:dyDescent="0.25">
      <c r="C109" s="215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20"/>
      <c r="U109" s="60"/>
      <c r="V109" s="60"/>
      <c r="W109" s="60"/>
      <c r="X109" s="112"/>
    </row>
    <row r="110" spans="3:24" x14ac:dyDescent="0.25">
      <c r="C110" s="216"/>
      <c r="D110" s="221">
        <v>0.8</v>
      </c>
      <c r="E110" s="222" t="s">
        <v>217</v>
      </c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223"/>
      <c r="U110" s="52"/>
      <c r="V110" s="52"/>
      <c r="W110" s="52"/>
      <c r="X110" s="113"/>
    </row>
    <row r="111" spans="3:24" x14ac:dyDescent="0.25">
      <c r="C111" s="216"/>
      <c r="D111" s="221">
        <v>0.7</v>
      </c>
      <c r="E111" s="222" t="s">
        <v>163</v>
      </c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223"/>
      <c r="U111" s="52"/>
      <c r="V111" s="52"/>
      <c r="W111" s="52"/>
      <c r="X111" s="113"/>
    </row>
    <row r="112" spans="3:24" x14ac:dyDescent="0.25">
      <c r="C112" s="216"/>
      <c r="D112" s="221">
        <v>0.6</v>
      </c>
      <c r="E112" s="222" t="s">
        <v>164</v>
      </c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223"/>
      <c r="U112" s="52"/>
      <c r="V112" s="52"/>
      <c r="W112" s="52"/>
      <c r="X112" s="113"/>
    </row>
    <row r="113" spans="3:24" x14ac:dyDescent="0.25">
      <c r="C113" s="216"/>
      <c r="D113" s="221">
        <v>0.5</v>
      </c>
      <c r="E113" s="222" t="s">
        <v>165</v>
      </c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223"/>
      <c r="U113" s="52"/>
      <c r="V113" s="52"/>
      <c r="W113" s="52"/>
      <c r="X113" s="113"/>
    </row>
    <row r="114" spans="3:24" ht="21" x14ac:dyDescent="0.4">
      <c r="C114" s="217">
        <f>EyP!$G$148</f>
        <v>0</v>
      </c>
      <c r="D114" s="221">
        <v>0.5</v>
      </c>
      <c r="E114" s="222" t="s">
        <v>166</v>
      </c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223"/>
      <c r="U114" s="52"/>
      <c r="V114" s="52"/>
      <c r="W114" s="52"/>
      <c r="X114" s="113"/>
    </row>
    <row r="115" spans="3:24" x14ac:dyDescent="0.25">
      <c r="C115" s="216"/>
      <c r="D115" s="221">
        <v>0.3</v>
      </c>
      <c r="E115" s="222" t="s">
        <v>167</v>
      </c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223"/>
      <c r="U115" s="52"/>
      <c r="V115" s="52"/>
      <c r="W115" s="52"/>
      <c r="X115" s="113"/>
    </row>
    <row r="116" spans="3:24" ht="15.6" x14ac:dyDescent="0.3">
      <c r="C116" s="216"/>
      <c r="D116" s="224" t="str">
        <f>IF(H104=25,"","Falta completar la encuesta")</f>
        <v>Falta completar la encuesta</v>
      </c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223"/>
      <c r="U116" s="52"/>
      <c r="V116" s="52"/>
      <c r="W116" s="52"/>
      <c r="X116" s="113"/>
    </row>
    <row r="117" spans="3:24" ht="13.8" x14ac:dyDescent="0.25">
      <c r="C117" s="216"/>
      <c r="D117" s="81" t="str">
        <f>IF(C114&gt;=D110,E110,IF(C114&gt;=D111,E111,IF(C114&gt;=D112,E112,IF(C114&gt;D113,E113,IF(C114&lt;=D115,E115,IF(C114&lt;=D114,E114,0))))))</f>
        <v>Lo lamento pero parece que TIENES POCAS POSIBILIDADES, deberias revisar y repensar el proyecto.</v>
      </c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223"/>
      <c r="U117" s="52"/>
      <c r="V117" s="52"/>
      <c r="W117" s="52"/>
      <c r="X117" s="113"/>
    </row>
    <row r="118" spans="3:24" ht="13.8" x14ac:dyDescent="0.25">
      <c r="C118" s="216"/>
      <c r="D118" s="225" t="str">
        <f>IF(D116="",D117,"")</f>
        <v/>
      </c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223"/>
      <c r="U118" s="52"/>
      <c r="V118" s="52"/>
      <c r="W118" s="52"/>
      <c r="X118" s="113"/>
    </row>
    <row r="119" spans="3:24" ht="13.8" x14ac:dyDescent="0.25">
      <c r="C119" s="216"/>
      <c r="D119" s="225" t="str">
        <f>IF(D118="","","En cualquier caso, recuerda que la suerte y los imprevistos también juegan… aunque la mejor forma de no tener sorpresas es planificar y organizarse bien.")</f>
        <v/>
      </c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223"/>
      <c r="U119" s="52"/>
      <c r="V119" s="52"/>
      <c r="W119" s="52"/>
      <c r="X119" s="113"/>
    </row>
    <row r="120" spans="3:24" x14ac:dyDescent="0.25">
      <c r="C120" s="218"/>
      <c r="D120" s="226"/>
      <c r="E120" s="226"/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7"/>
      <c r="U120" s="69"/>
      <c r="V120" s="69"/>
      <c r="W120" s="69"/>
      <c r="X120" s="114"/>
    </row>
    <row r="240" spans="67:67" x14ac:dyDescent="0.25">
      <c r="BO240" s="344" t="s">
        <v>243</v>
      </c>
    </row>
    <row r="289" spans="67:67" x14ac:dyDescent="0.25">
      <c r="BO289" s="344" t="s">
        <v>243</v>
      </c>
    </row>
  </sheetData>
  <sheetProtection sheet="1" objects="1" scenarios="1"/>
  <phoneticPr fontId="1" type="noConversion"/>
  <conditionalFormatting sqref="I30:I38 I40:I51 I61:I63 I73:I75">
    <cfRule type="cellIs" dxfId="50" priority="4" stopIfTrue="1" operator="equal">
      <formula>1</formula>
    </cfRule>
  </conditionalFormatting>
  <conditionalFormatting sqref="I52:I63 I73:I75">
    <cfRule type="cellIs" dxfId="49" priority="5" stopIfTrue="1" operator="equal">
      <formula>-1</formula>
    </cfRule>
  </conditionalFormatting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  <pageSetUpPr fitToPage="1"/>
  </sheetPr>
  <dimension ref="C1:N32"/>
  <sheetViews>
    <sheetView showGridLines="0" showRowColHeaders="0" tabSelected="1" topLeftCell="B1" zoomScale="90" zoomScaleNormal="90" workbookViewId="0">
      <pane xSplit="81" ySplit="204" topLeftCell="CE205" activePane="bottomRight" state="frozen"/>
      <selection activeCell="B1" sqref="B1"/>
      <selection pane="topRight" activeCell="CE1" sqref="CE1"/>
      <selection pane="bottomLeft" activeCell="B206" sqref="B206"/>
      <selection pane="bottomRight" activeCell="J13" sqref="J13"/>
    </sheetView>
  </sheetViews>
  <sheetFormatPr baseColWidth="10" defaultRowHeight="13.2" x14ac:dyDescent="0.25"/>
  <cols>
    <col min="1" max="1" width="0" hidden="1" customWidth="1"/>
    <col min="2" max="2" width="7.109375" customWidth="1"/>
    <col min="9" max="9" width="28.44140625" customWidth="1"/>
    <col min="14" max="14" width="0" hidden="1" customWidth="1"/>
  </cols>
  <sheetData>
    <row r="1" spans="3:9" ht="8.1" customHeight="1" x14ac:dyDescent="0.25"/>
    <row r="2" spans="3:9" x14ac:dyDescent="0.25">
      <c r="C2" s="273"/>
      <c r="D2" s="274"/>
      <c r="E2" s="274"/>
      <c r="F2" s="274"/>
      <c r="G2" s="274"/>
      <c r="H2" s="274"/>
      <c r="I2" s="275"/>
    </row>
    <row r="3" spans="3:9" x14ac:dyDescent="0.25">
      <c r="C3" s="276"/>
      <c r="D3" s="179"/>
      <c r="E3" s="179"/>
      <c r="F3" s="179"/>
      <c r="G3" s="179"/>
      <c r="H3" s="179"/>
      <c r="I3" s="277"/>
    </row>
    <row r="4" spans="3:9" x14ac:dyDescent="0.25">
      <c r="C4" s="276"/>
      <c r="D4" s="179"/>
      <c r="E4" s="179"/>
      <c r="F4" s="179"/>
      <c r="G4" s="179"/>
      <c r="H4" s="179"/>
      <c r="I4" s="277"/>
    </row>
    <row r="5" spans="3:9" x14ac:dyDescent="0.25">
      <c r="C5" s="276"/>
      <c r="D5" s="179"/>
      <c r="E5" s="179"/>
      <c r="F5" s="179"/>
      <c r="G5" s="179"/>
      <c r="H5" s="179"/>
      <c r="I5" s="277"/>
    </row>
    <row r="6" spans="3:9" x14ac:dyDescent="0.25">
      <c r="C6" s="276"/>
      <c r="D6" s="179"/>
      <c r="E6" s="179"/>
      <c r="F6" s="179"/>
      <c r="G6" s="179"/>
      <c r="H6" s="179"/>
      <c r="I6" s="277"/>
    </row>
    <row r="7" spans="3:9" x14ac:dyDescent="0.25">
      <c r="C7" s="276"/>
      <c r="D7" s="179"/>
      <c r="E7" s="179"/>
      <c r="F7" s="179"/>
      <c r="G7" s="179"/>
      <c r="H7" s="179"/>
      <c r="I7" s="277"/>
    </row>
    <row r="8" spans="3:9" x14ac:dyDescent="0.25">
      <c r="C8" s="276"/>
      <c r="D8" s="179"/>
      <c r="E8" s="179"/>
      <c r="F8" s="179"/>
      <c r="G8" s="179"/>
      <c r="H8" s="179"/>
      <c r="I8" s="277"/>
    </row>
    <row r="9" spans="3:9" x14ac:dyDescent="0.25">
      <c r="C9" s="276"/>
      <c r="D9" s="179"/>
      <c r="E9" s="179"/>
      <c r="F9" s="179"/>
      <c r="G9" s="179"/>
      <c r="H9" s="179"/>
      <c r="I9" s="277"/>
    </row>
    <row r="10" spans="3:9" x14ac:dyDescent="0.25">
      <c r="C10" s="276"/>
      <c r="D10" s="179"/>
      <c r="E10" s="179"/>
      <c r="F10" s="179"/>
      <c r="G10" s="179"/>
      <c r="H10" s="179"/>
      <c r="I10" s="277"/>
    </row>
    <row r="11" spans="3:9" x14ac:dyDescent="0.25">
      <c r="C11" s="276"/>
      <c r="D11" s="179"/>
      <c r="E11" s="179"/>
      <c r="F11" s="179"/>
      <c r="G11" s="179"/>
      <c r="H11" s="179"/>
      <c r="I11" s="277"/>
    </row>
    <row r="12" spans="3:9" x14ac:dyDescent="0.25">
      <c r="C12" s="276"/>
      <c r="D12" s="179"/>
      <c r="E12" s="179"/>
      <c r="F12" s="179"/>
      <c r="G12" s="179"/>
      <c r="H12" s="179"/>
      <c r="I12" s="277"/>
    </row>
    <row r="13" spans="3:9" x14ac:dyDescent="0.25">
      <c r="C13" s="276"/>
      <c r="D13" s="179"/>
      <c r="E13" s="179"/>
      <c r="F13" s="179"/>
      <c r="G13" s="179"/>
      <c r="H13" s="179"/>
      <c r="I13" s="277"/>
    </row>
    <row r="14" spans="3:9" x14ac:dyDescent="0.25">
      <c r="C14" s="276"/>
      <c r="D14" s="179"/>
      <c r="E14" s="179"/>
      <c r="F14" s="179"/>
      <c r="G14" s="179"/>
      <c r="H14" s="179"/>
      <c r="I14" s="277"/>
    </row>
    <row r="15" spans="3:9" x14ac:dyDescent="0.25">
      <c r="C15" s="276"/>
      <c r="D15" s="179"/>
      <c r="E15" s="179"/>
      <c r="F15" s="179"/>
      <c r="G15" s="179"/>
      <c r="H15" s="179"/>
      <c r="I15" s="277"/>
    </row>
    <row r="16" spans="3:9" x14ac:dyDescent="0.25">
      <c r="C16" s="276"/>
      <c r="D16" s="179"/>
      <c r="E16" s="179"/>
      <c r="F16" s="179"/>
      <c r="G16" s="179"/>
      <c r="H16" s="179"/>
      <c r="I16" s="277"/>
    </row>
    <row r="17" spans="3:14" x14ac:dyDescent="0.25">
      <c r="C17" s="276"/>
      <c r="D17" s="179"/>
      <c r="E17" s="179"/>
      <c r="F17" s="179"/>
      <c r="G17" s="179"/>
      <c r="H17" s="179"/>
      <c r="I17" s="277"/>
    </row>
    <row r="18" spans="3:14" x14ac:dyDescent="0.25">
      <c r="C18" s="276"/>
      <c r="D18" s="179"/>
      <c r="E18" s="179"/>
      <c r="F18" s="179"/>
      <c r="G18" s="179"/>
      <c r="H18" s="179"/>
      <c r="I18" s="277"/>
    </row>
    <row r="19" spans="3:14" x14ac:dyDescent="0.25">
      <c r="C19" s="276"/>
      <c r="D19" s="179"/>
      <c r="E19" s="179"/>
      <c r="F19" s="179"/>
      <c r="G19" s="179"/>
      <c r="H19" s="179"/>
      <c r="I19" s="277"/>
    </row>
    <row r="20" spans="3:14" x14ac:dyDescent="0.25">
      <c r="C20" s="276"/>
      <c r="D20" s="179"/>
      <c r="E20" s="179"/>
      <c r="F20" s="179"/>
      <c r="G20" s="179"/>
      <c r="H20" s="179"/>
      <c r="I20" s="277"/>
    </row>
    <row r="21" spans="3:14" x14ac:dyDescent="0.25">
      <c r="C21" s="276"/>
      <c r="D21" s="179"/>
      <c r="E21" s="179"/>
      <c r="F21" s="179"/>
      <c r="G21" s="179"/>
      <c r="H21" s="179"/>
      <c r="I21" s="277"/>
    </row>
    <row r="22" spans="3:14" x14ac:dyDescent="0.25">
      <c r="C22" s="276"/>
      <c r="D22" s="179"/>
      <c r="E22" s="179"/>
      <c r="F22" s="179"/>
      <c r="G22" s="179"/>
      <c r="H22" s="179"/>
      <c r="I22" s="277"/>
    </row>
    <row r="23" spans="3:14" x14ac:dyDescent="0.25">
      <c r="C23" s="276"/>
      <c r="D23" s="179"/>
      <c r="E23" s="179"/>
      <c r="F23" s="179"/>
      <c r="G23" s="179"/>
      <c r="H23" s="179"/>
      <c r="I23" s="277"/>
      <c r="N23" s="280">
        <f ca="1">TODAY()</f>
        <v>44508</v>
      </c>
    </row>
    <row r="24" spans="3:14" x14ac:dyDescent="0.25">
      <c r="C24" s="276"/>
      <c r="D24" s="179"/>
      <c r="E24" s="179"/>
      <c r="F24" s="179"/>
      <c r="G24" s="179"/>
      <c r="H24" s="179"/>
      <c r="I24" s="277"/>
    </row>
    <row r="25" spans="3:14" x14ac:dyDescent="0.25">
      <c r="C25" s="276"/>
      <c r="D25" s="179"/>
      <c r="E25" s="179"/>
      <c r="F25" s="179"/>
      <c r="G25" s="179"/>
      <c r="H25" s="179"/>
      <c r="I25" s="277"/>
    </row>
    <row r="26" spans="3:14" ht="10.8" customHeight="1" x14ac:dyDescent="0.25">
      <c r="C26" s="278"/>
      <c r="I26" s="279"/>
    </row>
    <row r="27" spans="3:14" x14ac:dyDescent="0.25">
      <c r="C27" s="354"/>
      <c r="D27" s="355"/>
      <c r="E27" s="355"/>
      <c r="F27" s="355"/>
      <c r="G27" s="355"/>
      <c r="H27" s="355"/>
      <c r="I27" s="356"/>
    </row>
    <row r="28" spans="3:14" ht="24.9" customHeight="1" x14ac:dyDescent="0.4">
      <c r="C28" s="452" t="s">
        <v>192</v>
      </c>
      <c r="D28" s="453"/>
      <c r="E28" s="453"/>
      <c r="F28" s="453"/>
      <c r="G28" s="453"/>
      <c r="H28" s="453"/>
      <c r="I28" s="454"/>
    </row>
    <row r="29" spans="3:14" ht="13.8" x14ac:dyDescent="0.3">
      <c r="C29" s="455" t="s">
        <v>193</v>
      </c>
      <c r="D29" s="456"/>
      <c r="E29" s="456"/>
      <c r="F29" s="456"/>
      <c r="G29" s="456"/>
      <c r="H29" s="456"/>
      <c r="I29" s="457"/>
    </row>
    <row r="30" spans="3:14" ht="15" customHeight="1" x14ac:dyDescent="0.25">
      <c r="C30" s="357"/>
      <c r="D30" s="55"/>
      <c r="E30" s="55"/>
      <c r="F30" s="55"/>
      <c r="G30" s="55"/>
      <c r="H30" s="55"/>
      <c r="I30" s="358"/>
    </row>
    <row r="31" spans="3:14" ht="15.9" customHeight="1" x14ac:dyDescent="0.25">
      <c r="C31" s="357"/>
      <c r="D31" s="359">
        <f ca="1">YEAR(N23)</f>
        <v>2021</v>
      </c>
      <c r="E31" s="55"/>
      <c r="F31" s="55"/>
      <c r="G31" s="55"/>
      <c r="H31" s="55"/>
      <c r="I31" s="358"/>
    </row>
    <row r="32" spans="3:14" ht="12" customHeight="1" x14ac:dyDescent="0.25">
      <c r="C32" s="360"/>
      <c r="D32" s="361"/>
      <c r="E32" s="361"/>
      <c r="F32" s="361"/>
      <c r="G32" s="361"/>
      <c r="H32" s="361"/>
      <c r="I32" s="362"/>
    </row>
  </sheetData>
  <sheetProtection algorithmName="SHA-512" hashValue="GdfcbeoiLJKES+WOcFGrVm6JueLttGSVXCeLks/Epy7j3mR/B6K08QhqfeFDgieGPR9oAOup7jq48DnaJ9Md+Q==" saltValue="hOdm7SpF7mzapHTkK4PMBQ==" spinCount="100000" sheet="1" objects="1" scenarios="1"/>
  <mergeCells count="2">
    <mergeCell ref="C28:I28"/>
    <mergeCell ref="C29:I2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CC376"/>
  <sheetViews>
    <sheetView showGridLines="0" showRowColHeaders="0" topLeftCell="B1" zoomScale="75" zoomScaleNormal="75" workbookViewId="0">
      <pane xSplit="11" ySplit="116" topLeftCell="M117" activePane="bottomRight" state="frozen"/>
      <selection activeCell="B1" sqref="B1"/>
      <selection pane="topRight" activeCell="M1" sqref="M1"/>
      <selection pane="bottomLeft" activeCell="B117" sqref="B117"/>
      <selection pane="bottomRight" activeCell="A117" sqref="A117:A153"/>
    </sheetView>
  </sheetViews>
  <sheetFormatPr baseColWidth="10" defaultRowHeight="13.2" x14ac:dyDescent="0.25"/>
  <cols>
    <col min="1" max="1" width="11.44140625" hidden="1" customWidth="1"/>
    <col min="2" max="2" width="3.33203125" customWidth="1"/>
    <col min="3" max="3" width="1" customWidth="1"/>
    <col min="4" max="4" width="2.6640625" customWidth="1"/>
    <col min="5" max="5" width="10.5546875" customWidth="1"/>
    <col min="6" max="6" width="1" customWidth="1"/>
    <col min="7" max="7" width="7.5546875" customWidth="1"/>
    <col min="8" max="8" width="8.5546875" customWidth="1"/>
    <col min="9" max="9" width="4.6640625" customWidth="1"/>
    <col min="10" max="10" width="16.5546875" customWidth="1"/>
    <col min="11" max="11" width="3.109375" customWidth="1"/>
    <col min="12" max="12" width="2.6640625" customWidth="1"/>
    <col min="13" max="13" width="1" customWidth="1"/>
    <col min="14" max="14" width="84.5546875" customWidth="1"/>
    <col min="15" max="15" width="2.33203125" customWidth="1"/>
    <col min="16" max="16" width="1" customWidth="1"/>
    <col min="17" max="17" width="5.5546875" customWidth="1"/>
    <col min="18" max="75" width="11.33203125" customWidth="1"/>
    <col min="76" max="76" width="1.6640625" customWidth="1"/>
    <col min="77" max="80" width="0" hidden="1" customWidth="1"/>
    <col min="81" max="81" width="5.88671875" customWidth="1"/>
  </cols>
  <sheetData>
    <row r="1" spans="2:81" ht="3.75" customHeight="1" thickBot="1" x14ac:dyDescent="0.3"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320"/>
      <c r="R1" s="55"/>
    </row>
    <row r="2" spans="2:81" ht="3" customHeight="1" thickTop="1" x14ac:dyDescent="0.3">
      <c r="B2" s="52"/>
      <c r="C2" s="52"/>
      <c r="D2" s="380"/>
      <c r="E2" s="381"/>
      <c r="F2" s="381"/>
      <c r="G2" s="381"/>
      <c r="H2" s="381"/>
      <c r="I2" s="381"/>
      <c r="J2" s="381"/>
      <c r="K2" s="381"/>
      <c r="L2" s="382"/>
      <c r="M2" s="379"/>
      <c r="N2" s="313"/>
      <c r="O2" s="313"/>
      <c r="P2" s="314"/>
      <c r="Q2" s="320"/>
      <c r="R2" s="55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CC2" s="178" t="s">
        <v>81</v>
      </c>
    </row>
    <row r="3" spans="2:81" ht="25.5" customHeight="1" x14ac:dyDescent="0.45">
      <c r="B3" s="52"/>
      <c r="C3" s="52"/>
      <c r="D3" s="383"/>
      <c r="E3" s="475" t="s">
        <v>24</v>
      </c>
      <c r="F3" s="476"/>
      <c r="G3" s="476"/>
      <c r="H3" s="476"/>
      <c r="I3" s="476"/>
      <c r="J3" s="476"/>
      <c r="K3" s="477"/>
      <c r="L3" s="384"/>
      <c r="M3" s="55"/>
      <c r="N3" s="470" t="s">
        <v>197</v>
      </c>
      <c r="O3" s="470"/>
      <c r="P3" s="315"/>
      <c r="Q3" s="320"/>
      <c r="R3" s="281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173"/>
      <c r="BY3" s="60"/>
      <c r="BZ3" s="60"/>
      <c r="CA3" s="60"/>
      <c r="CB3" s="60"/>
      <c r="CC3" s="112"/>
    </row>
    <row r="4" spans="2:81" ht="2.1" customHeight="1" x14ac:dyDescent="0.45">
      <c r="B4" s="52"/>
      <c r="C4" s="52"/>
      <c r="D4" s="383"/>
      <c r="E4" s="385"/>
      <c r="F4" s="385"/>
      <c r="G4" s="385"/>
      <c r="H4" s="385"/>
      <c r="I4" s="385"/>
      <c r="J4" s="385"/>
      <c r="K4" s="385"/>
      <c r="L4" s="384"/>
      <c r="M4" s="55"/>
      <c r="N4" s="372"/>
      <c r="O4" s="372"/>
      <c r="P4" s="315"/>
      <c r="Q4" s="320"/>
      <c r="R4" s="281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174"/>
      <c r="BY4" s="52"/>
      <c r="BZ4" s="52"/>
      <c r="CA4" s="52"/>
      <c r="CB4" s="52"/>
      <c r="CC4" s="113"/>
    </row>
    <row r="5" spans="2:81" ht="1.5" customHeight="1" x14ac:dyDescent="0.25">
      <c r="B5" s="52"/>
      <c r="C5" s="52"/>
      <c r="D5" s="383"/>
      <c r="E5" s="386">
        <f>IF(EyP!$G$149&gt;=BZ145,1,0)</f>
        <v>0</v>
      </c>
      <c r="F5" s="387"/>
      <c r="G5" s="387"/>
      <c r="H5" s="387"/>
      <c r="I5" s="387"/>
      <c r="J5" s="387"/>
      <c r="K5" s="387"/>
      <c r="L5" s="388"/>
      <c r="M5" s="55"/>
      <c r="N5" s="373"/>
      <c r="O5" s="373"/>
      <c r="P5" s="316"/>
      <c r="Q5" s="320"/>
      <c r="R5" s="55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174"/>
      <c r="BY5" s="52"/>
      <c r="BZ5" s="52"/>
      <c r="CA5" s="52"/>
      <c r="CB5" s="52"/>
      <c r="CC5" s="113"/>
    </row>
    <row r="6" spans="2:81" ht="1.5" customHeight="1" thickBot="1" x14ac:dyDescent="0.3">
      <c r="B6" s="52"/>
      <c r="C6" s="52"/>
      <c r="D6" s="383"/>
      <c r="E6" s="389">
        <f>IF(EyP!$G$149&gt;=BZ146,1,0)</f>
        <v>0</v>
      </c>
      <c r="F6" s="51"/>
      <c r="G6" s="51"/>
      <c r="H6" s="51"/>
      <c r="I6" s="387"/>
      <c r="J6" s="387"/>
      <c r="K6" s="387"/>
      <c r="L6" s="388"/>
      <c r="M6" s="55"/>
      <c r="N6" s="373"/>
      <c r="O6" s="373"/>
      <c r="P6" s="316"/>
      <c r="Q6" s="320"/>
      <c r="R6" s="55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174"/>
      <c r="BY6" s="52"/>
      <c r="BZ6" s="52"/>
      <c r="CA6" s="52"/>
      <c r="CB6" s="52"/>
      <c r="CC6" s="113"/>
    </row>
    <row r="7" spans="2:81" ht="1.95" customHeight="1" thickTop="1" x14ac:dyDescent="0.25">
      <c r="B7" s="52"/>
      <c r="C7" s="52"/>
      <c r="D7" s="383"/>
      <c r="E7" s="389">
        <f>IF(EyP!$G$149&gt;=BZ147,1,0)</f>
        <v>0</v>
      </c>
      <c r="F7" s="51"/>
      <c r="G7" s="51"/>
      <c r="H7" s="51"/>
      <c r="I7" s="484" t="s">
        <v>66</v>
      </c>
      <c r="J7" s="485"/>
      <c r="K7" s="387"/>
      <c r="L7" s="388"/>
      <c r="M7" s="55"/>
      <c r="N7" s="373"/>
      <c r="O7" s="373"/>
      <c r="P7" s="316"/>
      <c r="Q7" s="320"/>
      <c r="R7" s="55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174"/>
      <c r="BY7" s="52"/>
      <c r="BZ7" s="52"/>
      <c r="CA7" s="52"/>
      <c r="CB7" s="52"/>
      <c r="CC7" s="113"/>
    </row>
    <row r="8" spans="2:81" ht="1.95" customHeight="1" x14ac:dyDescent="0.25">
      <c r="B8" s="52"/>
      <c r="C8" s="52"/>
      <c r="D8" s="383"/>
      <c r="E8" s="389">
        <f>IF(EyP!$G$149&gt;=BZ148,1,0)</f>
        <v>0</v>
      </c>
      <c r="F8" s="51"/>
      <c r="G8" s="51"/>
      <c r="H8" s="51"/>
      <c r="I8" s="486"/>
      <c r="J8" s="487"/>
      <c r="K8" s="387"/>
      <c r="L8" s="388"/>
      <c r="M8" s="55"/>
      <c r="N8" s="496" t="str">
        <f>Calc!$D$116</f>
        <v>Falta completar la encuesta</v>
      </c>
      <c r="O8" s="496"/>
      <c r="P8" s="316"/>
      <c r="Q8" s="320"/>
      <c r="R8" s="55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174"/>
      <c r="BY8" s="52"/>
      <c r="BZ8" s="52"/>
      <c r="CA8" s="52"/>
      <c r="CB8" s="52"/>
      <c r="CC8" s="113"/>
    </row>
    <row r="9" spans="2:81" ht="1.95" customHeight="1" x14ac:dyDescent="0.25">
      <c r="B9" s="52"/>
      <c r="C9" s="52"/>
      <c r="D9" s="383"/>
      <c r="E9" s="389">
        <f>IF(EyP!$G$149&gt;=BZ149,1,0)</f>
        <v>0</v>
      </c>
      <c r="F9" s="51"/>
      <c r="G9" s="51"/>
      <c r="H9" s="51"/>
      <c r="I9" s="486"/>
      <c r="J9" s="487"/>
      <c r="K9" s="387"/>
      <c r="L9" s="388"/>
      <c r="M9" s="55"/>
      <c r="N9" s="496"/>
      <c r="O9" s="496"/>
      <c r="P9" s="316"/>
      <c r="Q9" s="320"/>
      <c r="R9" s="55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174"/>
      <c r="BY9" s="52"/>
      <c r="BZ9" s="52"/>
      <c r="CA9" s="52"/>
      <c r="CB9" s="52"/>
      <c r="CC9" s="113"/>
    </row>
    <row r="10" spans="2:81" ht="1.95" customHeight="1" x14ac:dyDescent="0.25">
      <c r="B10" s="52"/>
      <c r="C10" s="52"/>
      <c r="D10" s="383"/>
      <c r="E10" s="389">
        <f>IF(EyP!$G$149&gt;=BZ150,1,0)</f>
        <v>0</v>
      </c>
      <c r="F10" s="51"/>
      <c r="G10" s="51"/>
      <c r="H10" s="51"/>
      <c r="I10" s="486"/>
      <c r="J10" s="487"/>
      <c r="K10" s="387"/>
      <c r="L10" s="388"/>
      <c r="M10" s="471"/>
      <c r="N10" s="496"/>
      <c r="O10" s="496"/>
      <c r="P10" s="316"/>
      <c r="Q10" s="320"/>
      <c r="R10" s="55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174"/>
      <c r="BY10" s="52"/>
      <c r="BZ10" s="52"/>
      <c r="CA10" s="52"/>
      <c r="CB10" s="52"/>
      <c r="CC10" s="113"/>
    </row>
    <row r="11" spans="2:81" ht="1.95" customHeight="1" x14ac:dyDescent="0.25">
      <c r="B11" s="52"/>
      <c r="C11" s="52"/>
      <c r="D11" s="383"/>
      <c r="E11" s="389">
        <f>IF(EyP!$G$149&gt;=BZ151,1,0)</f>
        <v>0</v>
      </c>
      <c r="F11" s="51"/>
      <c r="G11" s="51"/>
      <c r="H11" s="51"/>
      <c r="I11" s="486"/>
      <c r="J11" s="487"/>
      <c r="K11" s="387"/>
      <c r="L11" s="388"/>
      <c r="M11" s="471"/>
      <c r="N11" s="496"/>
      <c r="O11" s="496"/>
      <c r="P11" s="316"/>
      <c r="Q11" s="320"/>
      <c r="R11" s="55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174"/>
      <c r="BY11" s="52"/>
      <c r="BZ11" s="52"/>
      <c r="CA11" s="52"/>
      <c r="CB11" s="52"/>
      <c r="CC11" s="113"/>
    </row>
    <row r="12" spans="2:81" ht="1.95" customHeight="1" x14ac:dyDescent="0.25">
      <c r="B12" s="52"/>
      <c r="C12" s="52"/>
      <c r="D12" s="383"/>
      <c r="E12" s="389">
        <f>IF(EyP!$G$149&gt;=BZ152,1,0)</f>
        <v>0</v>
      </c>
      <c r="F12" s="51"/>
      <c r="G12" s="51"/>
      <c r="H12" s="51"/>
      <c r="I12" s="486"/>
      <c r="J12" s="487"/>
      <c r="K12" s="387"/>
      <c r="L12" s="388"/>
      <c r="M12" s="471"/>
      <c r="N12" s="496"/>
      <c r="O12" s="496"/>
      <c r="P12" s="316"/>
      <c r="Q12" s="320"/>
      <c r="R12" s="55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174"/>
      <c r="BY12" s="52"/>
      <c r="BZ12" s="52"/>
      <c r="CA12" s="52"/>
      <c r="CB12" s="52"/>
      <c r="CC12" s="113"/>
    </row>
    <row r="13" spans="2:81" ht="1.95" customHeight="1" x14ac:dyDescent="0.25">
      <c r="B13" s="52"/>
      <c r="C13" s="52"/>
      <c r="D13" s="383"/>
      <c r="E13" s="389">
        <f>IF(EyP!$G$149&gt;=BZ153,1,0)</f>
        <v>0</v>
      </c>
      <c r="F13" s="51"/>
      <c r="G13" s="51"/>
      <c r="H13" s="51"/>
      <c r="I13" s="486"/>
      <c r="J13" s="487"/>
      <c r="K13" s="387"/>
      <c r="L13" s="388"/>
      <c r="M13" s="471"/>
      <c r="N13" s="496"/>
      <c r="O13" s="496"/>
      <c r="P13" s="316"/>
      <c r="Q13" s="320"/>
      <c r="R13" s="55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174"/>
      <c r="BY13" s="52"/>
      <c r="BZ13" s="52"/>
      <c r="CA13" s="52"/>
      <c r="CB13" s="52"/>
      <c r="CC13" s="113"/>
    </row>
    <row r="14" spans="2:81" ht="1.95" customHeight="1" x14ac:dyDescent="0.25">
      <c r="B14" s="52"/>
      <c r="C14" s="52"/>
      <c r="D14" s="383"/>
      <c r="E14" s="389">
        <f>IF(EyP!$G$149&gt;=BZ154,1,0)</f>
        <v>0</v>
      </c>
      <c r="F14" s="51"/>
      <c r="G14" s="51"/>
      <c r="H14" s="51"/>
      <c r="I14" s="486"/>
      <c r="J14" s="487"/>
      <c r="K14" s="387"/>
      <c r="L14" s="388"/>
      <c r="M14" s="471"/>
      <c r="N14" s="496"/>
      <c r="O14" s="496"/>
      <c r="P14" s="316"/>
      <c r="Q14" s="320"/>
      <c r="R14" s="55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174"/>
      <c r="BY14" s="52"/>
      <c r="BZ14" s="52"/>
      <c r="CA14" s="52"/>
      <c r="CB14" s="52"/>
      <c r="CC14" s="113"/>
    </row>
    <row r="15" spans="2:81" ht="1.95" customHeight="1" x14ac:dyDescent="0.25">
      <c r="B15" s="52"/>
      <c r="C15" s="52"/>
      <c r="D15" s="383"/>
      <c r="E15" s="389">
        <f>IF(EyP!$G$149&gt;=BZ155,1,0)</f>
        <v>0</v>
      </c>
      <c r="F15" s="51"/>
      <c r="G15" s="51"/>
      <c r="H15" s="51"/>
      <c r="I15" s="486"/>
      <c r="J15" s="487"/>
      <c r="K15" s="387"/>
      <c r="L15" s="388"/>
      <c r="M15" s="471"/>
      <c r="N15" s="496"/>
      <c r="O15" s="496"/>
      <c r="P15" s="316"/>
      <c r="Q15" s="320"/>
      <c r="R15" s="55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174"/>
      <c r="BY15" s="52"/>
      <c r="BZ15" s="52"/>
      <c r="CA15" s="52"/>
      <c r="CB15" s="52"/>
      <c r="CC15" s="113"/>
    </row>
    <row r="16" spans="2:81" ht="1.95" customHeight="1" x14ac:dyDescent="0.25">
      <c r="B16" s="52"/>
      <c r="C16" s="52"/>
      <c r="D16" s="383"/>
      <c r="E16" s="389">
        <f>IF(EyP!$G$149&gt;=BZ156,1,0)</f>
        <v>0</v>
      </c>
      <c r="F16" s="51"/>
      <c r="G16" s="390"/>
      <c r="H16" s="390"/>
      <c r="I16" s="486"/>
      <c r="J16" s="487"/>
      <c r="K16" s="387"/>
      <c r="L16" s="388"/>
      <c r="M16" s="471"/>
      <c r="N16" s="496"/>
      <c r="O16" s="496"/>
      <c r="P16" s="316"/>
      <c r="Q16" s="320"/>
      <c r="R16" s="55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174"/>
      <c r="BY16" s="52"/>
      <c r="BZ16" s="52"/>
      <c r="CA16" s="52"/>
      <c r="CB16" s="52"/>
      <c r="CC16" s="113"/>
    </row>
    <row r="17" spans="2:81" ht="1.95" customHeight="1" x14ac:dyDescent="0.25">
      <c r="B17" s="52"/>
      <c r="C17" s="52"/>
      <c r="D17" s="383"/>
      <c r="E17" s="389">
        <f>IF(EyP!$G$149&gt;=BZ157,1,0)</f>
        <v>0</v>
      </c>
      <c r="F17" s="51"/>
      <c r="G17" s="390"/>
      <c r="H17" s="390"/>
      <c r="I17" s="486"/>
      <c r="J17" s="487"/>
      <c r="K17" s="387"/>
      <c r="L17" s="388"/>
      <c r="M17" s="471"/>
      <c r="N17" s="496"/>
      <c r="O17" s="496"/>
      <c r="P17" s="316"/>
      <c r="Q17" s="320"/>
      <c r="R17" s="55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174"/>
      <c r="BY17" s="52"/>
      <c r="BZ17" s="52"/>
      <c r="CA17" s="52"/>
      <c r="CB17" s="52"/>
      <c r="CC17" s="113"/>
    </row>
    <row r="18" spans="2:81" ht="1.95" customHeight="1" x14ac:dyDescent="0.25">
      <c r="B18" s="52"/>
      <c r="C18" s="52"/>
      <c r="D18" s="383"/>
      <c r="E18" s="389">
        <f>IF(EyP!$G$149&gt;=BZ158,1,0)</f>
        <v>0</v>
      </c>
      <c r="F18" s="51"/>
      <c r="G18" s="390"/>
      <c r="H18" s="390"/>
      <c r="I18" s="486"/>
      <c r="J18" s="487"/>
      <c r="K18" s="387"/>
      <c r="L18" s="388"/>
      <c r="M18" s="471"/>
      <c r="N18" s="496"/>
      <c r="O18" s="496"/>
      <c r="P18" s="316"/>
      <c r="Q18" s="320"/>
      <c r="R18" s="55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174"/>
      <c r="BY18" s="52"/>
      <c r="BZ18" s="52"/>
      <c r="CA18" s="52"/>
      <c r="CB18" s="52"/>
      <c r="CC18" s="113"/>
    </row>
    <row r="19" spans="2:81" ht="1.5" customHeight="1" x14ac:dyDescent="0.25">
      <c r="B19" s="52"/>
      <c r="C19" s="52"/>
      <c r="D19" s="383"/>
      <c r="E19" s="389">
        <f>IF(EyP!$G$149&gt;=BZ159,1,0)</f>
        <v>0</v>
      </c>
      <c r="F19" s="51"/>
      <c r="G19" s="492" t="str">
        <f>IF(I36&gt;=75%,"75%","")</f>
        <v/>
      </c>
      <c r="H19" s="390"/>
      <c r="I19" s="488" t="s">
        <v>25</v>
      </c>
      <c r="J19" s="489"/>
      <c r="K19" s="387"/>
      <c r="L19" s="388"/>
      <c r="M19" s="471"/>
      <c r="N19" s="496"/>
      <c r="O19" s="496"/>
      <c r="P19" s="316"/>
      <c r="Q19" s="320"/>
      <c r="R19" s="55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174"/>
      <c r="BY19" s="52"/>
      <c r="BZ19" s="52"/>
      <c r="CA19" s="52"/>
      <c r="CB19" s="52"/>
      <c r="CC19" s="113"/>
    </row>
    <row r="20" spans="2:81" ht="1.5" customHeight="1" x14ac:dyDescent="0.25">
      <c r="B20" s="52"/>
      <c r="C20" s="52"/>
      <c r="D20" s="383"/>
      <c r="E20" s="389">
        <f>IF(EyP!$G$149&gt;=BZ160,1,0)</f>
        <v>0</v>
      </c>
      <c r="F20" s="51"/>
      <c r="G20" s="492"/>
      <c r="H20" s="390"/>
      <c r="I20" s="488"/>
      <c r="J20" s="489"/>
      <c r="K20" s="387"/>
      <c r="L20" s="388"/>
      <c r="M20" s="471"/>
      <c r="N20" s="496"/>
      <c r="O20" s="496"/>
      <c r="P20" s="316"/>
      <c r="Q20" s="320"/>
      <c r="R20" s="55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174"/>
      <c r="BY20" s="52"/>
      <c r="BZ20" s="52"/>
      <c r="CA20" s="52"/>
      <c r="CB20" s="52"/>
      <c r="CC20" s="113"/>
    </row>
    <row r="21" spans="2:81" ht="1.5" customHeight="1" x14ac:dyDescent="0.35">
      <c r="B21" s="52"/>
      <c r="C21" s="52"/>
      <c r="D21" s="383"/>
      <c r="E21" s="389">
        <f>IF(EyP!$G$149&gt;=BZ161,1,0)</f>
        <v>0</v>
      </c>
      <c r="F21" s="51"/>
      <c r="G21" s="492"/>
      <c r="H21" s="390"/>
      <c r="I21" s="488"/>
      <c r="J21" s="489"/>
      <c r="K21" s="387"/>
      <c r="L21" s="388"/>
      <c r="M21" s="471"/>
      <c r="N21" s="496"/>
      <c r="O21" s="496"/>
      <c r="P21" s="317"/>
      <c r="Q21" s="320"/>
      <c r="R21" s="55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174"/>
      <c r="BY21" s="52"/>
      <c r="BZ21" s="52"/>
      <c r="CA21" s="52"/>
      <c r="CB21" s="52"/>
      <c r="CC21" s="113"/>
    </row>
    <row r="22" spans="2:81" ht="1.5" customHeight="1" x14ac:dyDescent="0.35">
      <c r="B22" s="52"/>
      <c r="C22" s="52"/>
      <c r="D22" s="383"/>
      <c r="E22" s="389">
        <f>IF(EyP!$G$149&gt;=BZ162,1,0)</f>
        <v>0</v>
      </c>
      <c r="F22" s="51"/>
      <c r="G22" s="492"/>
      <c r="H22" s="390"/>
      <c r="I22" s="488"/>
      <c r="J22" s="489"/>
      <c r="K22" s="387"/>
      <c r="L22" s="388"/>
      <c r="M22" s="471"/>
      <c r="N22" s="374"/>
      <c r="O22" s="374"/>
      <c r="P22" s="316"/>
      <c r="Q22" s="320"/>
      <c r="R22" s="55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174"/>
      <c r="BY22" s="52"/>
      <c r="BZ22" s="52"/>
      <c r="CA22" s="52"/>
      <c r="CB22" s="52"/>
      <c r="CC22" s="113"/>
    </row>
    <row r="23" spans="2:81" ht="1.5" customHeight="1" x14ac:dyDescent="0.35">
      <c r="B23" s="52"/>
      <c r="C23" s="52"/>
      <c r="D23" s="383"/>
      <c r="E23" s="389">
        <f>IF(EyP!$G$149&gt;=BZ163,1,0)</f>
        <v>0</v>
      </c>
      <c r="F23" s="51"/>
      <c r="G23" s="492"/>
      <c r="H23" s="390"/>
      <c r="I23" s="488"/>
      <c r="J23" s="489"/>
      <c r="K23" s="387"/>
      <c r="L23" s="388"/>
      <c r="M23" s="471"/>
      <c r="N23" s="374"/>
      <c r="O23" s="374"/>
      <c r="P23" s="316"/>
      <c r="Q23" s="320"/>
      <c r="R23" s="55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174"/>
      <c r="BY23" s="52"/>
      <c r="BZ23" s="52"/>
      <c r="CA23" s="52"/>
      <c r="CB23" s="52"/>
      <c r="CC23" s="113"/>
    </row>
    <row r="24" spans="2:81" ht="1.5" customHeight="1" x14ac:dyDescent="0.35">
      <c r="B24" s="52"/>
      <c r="C24" s="52"/>
      <c r="D24" s="383"/>
      <c r="E24" s="389">
        <f>IF(EyP!$G$149&gt;=BZ164,1,0)</f>
        <v>0</v>
      </c>
      <c r="F24" s="51"/>
      <c r="G24" s="492"/>
      <c r="H24" s="391"/>
      <c r="I24" s="488"/>
      <c r="J24" s="489"/>
      <c r="K24" s="387"/>
      <c r="L24" s="388"/>
      <c r="M24" s="471"/>
      <c r="N24" s="374"/>
      <c r="O24" s="374"/>
      <c r="P24" s="316"/>
      <c r="Q24" s="320"/>
      <c r="R24" s="55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174"/>
      <c r="BY24" s="52"/>
      <c r="BZ24" s="52"/>
      <c r="CA24" s="52"/>
      <c r="CB24" s="52"/>
      <c r="CC24" s="113"/>
    </row>
    <row r="25" spans="2:81" ht="1.5" customHeight="1" x14ac:dyDescent="0.35">
      <c r="B25" s="52"/>
      <c r="C25" s="52"/>
      <c r="D25" s="383"/>
      <c r="E25" s="389">
        <f>IF(EyP!$G$149&gt;=BZ165,1,0)</f>
        <v>0</v>
      </c>
      <c r="F25" s="51"/>
      <c r="G25" s="492"/>
      <c r="H25" s="391"/>
      <c r="I25" s="488"/>
      <c r="J25" s="489"/>
      <c r="K25" s="387"/>
      <c r="L25" s="388"/>
      <c r="M25" s="471"/>
      <c r="N25" s="497" t="str">
        <f>Calc!$D$118</f>
        <v/>
      </c>
      <c r="O25" s="374"/>
      <c r="P25" s="316"/>
      <c r="Q25" s="320"/>
      <c r="R25" s="55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174"/>
      <c r="BY25" s="52"/>
      <c r="BZ25" s="52"/>
      <c r="CA25" s="52"/>
      <c r="CB25" s="52"/>
      <c r="CC25" s="113"/>
    </row>
    <row r="26" spans="2:81" ht="1.5" customHeight="1" x14ac:dyDescent="0.35">
      <c r="B26" s="52"/>
      <c r="C26" s="52"/>
      <c r="D26" s="383"/>
      <c r="E26" s="389">
        <f>IF(EyP!$G$149&gt;=BZ166,1,0)</f>
        <v>0</v>
      </c>
      <c r="F26" s="51"/>
      <c r="G26" s="492"/>
      <c r="H26" s="391"/>
      <c r="I26" s="488"/>
      <c r="J26" s="489"/>
      <c r="K26" s="387"/>
      <c r="L26" s="388"/>
      <c r="M26" s="471"/>
      <c r="N26" s="497"/>
      <c r="O26" s="374"/>
      <c r="P26" s="316"/>
      <c r="Q26" s="320"/>
      <c r="R26" s="55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174"/>
      <c r="BY26" s="52"/>
      <c r="BZ26" s="52"/>
      <c r="CA26" s="52"/>
      <c r="CB26" s="52"/>
      <c r="CC26" s="113"/>
    </row>
    <row r="27" spans="2:81" ht="1.5" customHeight="1" x14ac:dyDescent="0.35">
      <c r="B27" s="52"/>
      <c r="C27" s="52"/>
      <c r="D27" s="383"/>
      <c r="E27" s="389">
        <f>IF(EyP!$G$149&gt;=BZ167,1,0)</f>
        <v>0</v>
      </c>
      <c r="F27" s="51"/>
      <c r="G27" s="492"/>
      <c r="H27" s="391"/>
      <c r="I27" s="488"/>
      <c r="J27" s="489"/>
      <c r="K27" s="387"/>
      <c r="L27" s="388"/>
      <c r="M27" s="471"/>
      <c r="N27" s="497"/>
      <c r="O27" s="374"/>
      <c r="P27" s="316"/>
      <c r="Q27" s="320"/>
      <c r="R27" s="55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174"/>
      <c r="BY27" s="52"/>
      <c r="BZ27" s="52"/>
      <c r="CA27" s="52"/>
      <c r="CB27" s="52"/>
      <c r="CC27" s="113"/>
    </row>
    <row r="28" spans="2:81" ht="1.5" customHeight="1" x14ac:dyDescent="0.35">
      <c r="B28" s="52"/>
      <c r="C28" s="52"/>
      <c r="D28" s="383"/>
      <c r="E28" s="392">
        <f>IF(EyP!$G$149&gt;=BZ168,1,0)</f>
        <v>0</v>
      </c>
      <c r="F28" s="51"/>
      <c r="G28" s="492"/>
      <c r="H28" s="391"/>
      <c r="I28" s="488"/>
      <c r="J28" s="489"/>
      <c r="K28" s="387"/>
      <c r="L28" s="388"/>
      <c r="M28" s="471"/>
      <c r="N28" s="497"/>
      <c r="O28" s="374"/>
      <c r="P28" s="316"/>
      <c r="Q28" s="320"/>
      <c r="R28" s="55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174"/>
      <c r="BY28" s="52"/>
      <c r="BZ28" s="52"/>
      <c r="CA28" s="52"/>
      <c r="CB28" s="52"/>
      <c r="CC28" s="113"/>
    </row>
    <row r="29" spans="2:81" ht="1.5" customHeight="1" thickBot="1" x14ac:dyDescent="0.4">
      <c r="B29" s="52"/>
      <c r="C29" s="52"/>
      <c r="D29" s="383"/>
      <c r="E29" s="377">
        <f>IF(EyP!$G$149&gt;=BZ169,1,0)</f>
        <v>0</v>
      </c>
      <c r="F29" s="378"/>
      <c r="G29" s="492"/>
      <c r="H29" s="391"/>
      <c r="I29" s="488"/>
      <c r="J29" s="489"/>
      <c r="K29" s="387"/>
      <c r="L29" s="388"/>
      <c r="M29" s="471"/>
      <c r="N29" s="497"/>
      <c r="O29" s="374"/>
      <c r="P29" s="316"/>
      <c r="Q29" s="320"/>
      <c r="R29" s="55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174"/>
      <c r="BY29" s="52"/>
      <c r="BZ29" s="52"/>
      <c r="CA29" s="52"/>
      <c r="CB29" s="52"/>
      <c r="CC29" s="113"/>
    </row>
    <row r="30" spans="2:81" ht="1.5" customHeight="1" thickTop="1" x14ac:dyDescent="0.35">
      <c r="B30" s="52"/>
      <c r="C30" s="52"/>
      <c r="D30" s="383"/>
      <c r="E30" s="389">
        <f>IF(EyP!$G$149&gt;=BZ170,1,0)</f>
        <v>0</v>
      </c>
      <c r="F30" s="51"/>
      <c r="G30" s="492"/>
      <c r="H30" s="391"/>
      <c r="I30" s="488"/>
      <c r="J30" s="489"/>
      <c r="K30" s="387"/>
      <c r="L30" s="388"/>
      <c r="M30" s="471"/>
      <c r="N30" s="497"/>
      <c r="O30" s="374"/>
      <c r="P30" s="316"/>
      <c r="Q30" s="320"/>
      <c r="R30" s="55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174"/>
      <c r="BY30" s="52"/>
      <c r="BZ30" s="52"/>
      <c r="CA30" s="52"/>
      <c r="CB30" s="52"/>
      <c r="CC30" s="113"/>
    </row>
    <row r="31" spans="2:81" ht="1.5" customHeight="1" x14ac:dyDescent="0.35">
      <c r="B31" s="52"/>
      <c r="C31" s="52"/>
      <c r="D31" s="383"/>
      <c r="E31" s="389">
        <f>IF(EyP!$G$149&gt;=BZ171,1,0)</f>
        <v>0</v>
      </c>
      <c r="F31" s="51"/>
      <c r="G31" s="492"/>
      <c r="H31" s="391"/>
      <c r="I31" s="488"/>
      <c r="J31" s="489"/>
      <c r="K31" s="387"/>
      <c r="L31" s="388"/>
      <c r="M31" s="471"/>
      <c r="N31" s="497"/>
      <c r="O31" s="374"/>
      <c r="P31" s="316"/>
      <c r="Q31" s="320"/>
      <c r="R31" s="55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174"/>
      <c r="BY31" s="52"/>
      <c r="BZ31" s="52"/>
      <c r="CA31" s="52"/>
      <c r="CB31" s="52"/>
      <c r="CC31" s="113"/>
    </row>
    <row r="32" spans="2:81" ht="1.5" customHeight="1" x14ac:dyDescent="0.35">
      <c r="B32" s="52"/>
      <c r="C32" s="52"/>
      <c r="D32" s="383"/>
      <c r="E32" s="389">
        <f>IF(EyP!$G$149&gt;=BZ172,1,0)</f>
        <v>0</v>
      </c>
      <c r="F32" s="51"/>
      <c r="G32" s="492"/>
      <c r="H32" s="391"/>
      <c r="I32" s="488"/>
      <c r="J32" s="489"/>
      <c r="K32" s="387"/>
      <c r="L32" s="474"/>
      <c r="M32" s="471"/>
      <c r="N32" s="497"/>
      <c r="O32" s="374"/>
      <c r="P32" s="316"/>
      <c r="Q32" s="320"/>
      <c r="R32" s="449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174"/>
      <c r="BY32" s="52"/>
      <c r="BZ32" s="52"/>
      <c r="CA32" s="52"/>
      <c r="CB32" s="52"/>
      <c r="CC32" s="113"/>
    </row>
    <row r="33" spans="2:81" ht="1.5" customHeight="1" thickBot="1" x14ac:dyDescent="0.4">
      <c r="B33" s="52"/>
      <c r="C33" s="52"/>
      <c r="D33" s="383"/>
      <c r="E33" s="389">
        <f>IF(EyP!$G$149&gt;=BZ173,1,0)</f>
        <v>0</v>
      </c>
      <c r="F33" s="51"/>
      <c r="G33" s="492"/>
      <c r="H33" s="391"/>
      <c r="I33" s="342"/>
      <c r="J33" s="343"/>
      <c r="K33" s="387"/>
      <c r="L33" s="474"/>
      <c r="M33" s="471"/>
      <c r="N33" s="497"/>
      <c r="O33" s="374"/>
      <c r="P33" s="316"/>
      <c r="Q33" s="320"/>
      <c r="R33" s="449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174"/>
      <c r="BY33" s="52"/>
      <c r="BZ33" s="52"/>
      <c r="CA33" s="52"/>
      <c r="CB33" s="52"/>
      <c r="CC33" s="113"/>
    </row>
    <row r="34" spans="2:81" ht="1.5" customHeight="1" thickTop="1" x14ac:dyDescent="0.35">
      <c r="B34" s="52"/>
      <c r="C34" s="52"/>
      <c r="D34" s="383"/>
      <c r="E34" s="389">
        <f>IF(EyP!$G$149&gt;=BZ174,1,0)</f>
        <v>0</v>
      </c>
      <c r="F34" s="51"/>
      <c r="G34" s="492"/>
      <c r="H34" s="391"/>
      <c r="I34" s="51"/>
      <c r="J34" s="51"/>
      <c r="K34" s="51"/>
      <c r="L34" s="474"/>
      <c r="M34" s="471"/>
      <c r="N34" s="497"/>
      <c r="O34" s="374"/>
      <c r="P34" s="316"/>
      <c r="Q34" s="320"/>
      <c r="R34" s="449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174"/>
      <c r="BY34" s="52"/>
      <c r="BZ34" s="52"/>
      <c r="CA34" s="52"/>
      <c r="CB34" s="52"/>
      <c r="CC34" s="113"/>
    </row>
    <row r="35" spans="2:81" ht="1.5" customHeight="1" thickBot="1" x14ac:dyDescent="0.6">
      <c r="B35" s="52"/>
      <c r="C35" s="52"/>
      <c r="D35" s="383"/>
      <c r="E35" s="389">
        <f>IF(EyP!$G$149&gt;=BZ175,1,0)</f>
        <v>0</v>
      </c>
      <c r="F35" s="51"/>
      <c r="G35" s="393"/>
      <c r="H35" s="51"/>
      <c r="I35" s="387"/>
      <c r="J35" s="387"/>
      <c r="K35" s="387"/>
      <c r="L35" s="474"/>
      <c r="M35" s="471"/>
      <c r="N35" s="497"/>
      <c r="O35" s="374"/>
      <c r="P35" s="316"/>
      <c r="Q35" s="320"/>
      <c r="R35" s="449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174"/>
      <c r="BY35" s="52"/>
      <c r="BZ35" s="52"/>
      <c r="CA35" s="52"/>
      <c r="CB35" s="52"/>
      <c r="CC35" s="113"/>
    </row>
    <row r="36" spans="2:81" ht="1.5" customHeight="1" thickTop="1" x14ac:dyDescent="0.55000000000000004">
      <c r="B36" s="52"/>
      <c r="C36" s="52"/>
      <c r="D36" s="383"/>
      <c r="E36" s="389">
        <f>IF(EyP!$G$149&gt;=BZ176,1,0)</f>
        <v>0</v>
      </c>
      <c r="F36" s="51"/>
      <c r="G36" s="393"/>
      <c r="H36" s="51"/>
      <c r="I36" s="478">
        <f>EyP!$G$148</f>
        <v>0</v>
      </c>
      <c r="J36" s="479"/>
      <c r="K36" s="387"/>
      <c r="L36" s="474"/>
      <c r="M36" s="471"/>
      <c r="N36" s="497"/>
      <c r="O36" s="374"/>
      <c r="P36" s="316"/>
      <c r="Q36" s="320"/>
      <c r="R36" s="449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174"/>
      <c r="BY36" s="52"/>
      <c r="BZ36" s="52"/>
      <c r="CA36" s="52"/>
      <c r="CB36" s="52"/>
      <c r="CC36" s="113"/>
    </row>
    <row r="37" spans="2:81" ht="1.5" customHeight="1" x14ac:dyDescent="0.55000000000000004">
      <c r="B37" s="52"/>
      <c r="C37" s="52"/>
      <c r="D37" s="383"/>
      <c r="E37" s="389">
        <f>IF(EyP!$G$149&gt;=BZ177,1,0)</f>
        <v>0</v>
      </c>
      <c r="F37" s="51"/>
      <c r="G37" s="393"/>
      <c r="H37" s="51"/>
      <c r="I37" s="480"/>
      <c r="J37" s="481"/>
      <c r="K37" s="387"/>
      <c r="L37" s="474"/>
      <c r="M37" s="471"/>
      <c r="N37" s="497"/>
      <c r="O37" s="374"/>
      <c r="P37" s="316"/>
      <c r="Q37" s="320"/>
      <c r="R37" s="449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174"/>
      <c r="BY37" s="52"/>
      <c r="BZ37" s="52"/>
      <c r="CA37" s="52"/>
      <c r="CB37" s="52"/>
      <c r="CC37" s="113"/>
    </row>
    <row r="38" spans="2:81" ht="1.5" customHeight="1" x14ac:dyDescent="0.55000000000000004">
      <c r="B38" s="52"/>
      <c r="C38" s="52"/>
      <c r="D38" s="383"/>
      <c r="E38" s="389">
        <f>IF(EyP!$G$149&gt;=BZ178,1,0)</f>
        <v>0</v>
      </c>
      <c r="F38" s="51"/>
      <c r="G38" s="393"/>
      <c r="H38" s="51"/>
      <c r="I38" s="480"/>
      <c r="J38" s="481"/>
      <c r="K38" s="387"/>
      <c r="L38" s="474"/>
      <c r="M38" s="471"/>
      <c r="N38" s="497"/>
      <c r="O38" s="374"/>
      <c r="P38" s="316"/>
      <c r="Q38" s="320"/>
      <c r="R38" s="449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174"/>
      <c r="BY38" s="52"/>
      <c r="BZ38" s="52"/>
      <c r="CA38" s="52"/>
      <c r="CB38" s="52"/>
      <c r="CC38" s="113"/>
    </row>
    <row r="39" spans="2:81" ht="1.5" customHeight="1" x14ac:dyDescent="0.55000000000000004">
      <c r="B39" s="52"/>
      <c r="C39" s="52"/>
      <c r="D39" s="383"/>
      <c r="E39" s="389">
        <f>IF(EyP!$G$149&gt;=BZ179,1,0)</f>
        <v>0</v>
      </c>
      <c r="F39" s="51"/>
      <c r="G39" s="393"/>
      <c r="H39" s="51"/>
      <c r="I39" s="480"/>
      <c r="J39" s="481"/>
      <c r="K39" s="387"/>
      <c r="L39" s="474"/>
      <c r="M39" s="471"/>
      <c r="N39" s="497"/>
      <c r="O39" s="374"/>
      <c r="P39" s="316"/>
      <c r="Q39" s="320"/>
      <c r="R39" s="44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174"/>
      <c r="BY39" s="52"/>
      <c r="BZ39" s="52"/>
      <c r="CA39" s="52"/>
      <c r="CB39" s="52"/>
      <c r="CC39" s="113"/>
    </row>
    <row r="40" spans="2:81" ht="1.5" customHeight="1" x14ac:dyDescent="0.55000000000000004">
      <c r="B40" s="52"/>
      <c r="C40" s="52"/>
      <c r="D40" s="383"/>
      <c r="E40" s="389">
        <f>IF(EyP!$G$149&gt;=BZ180,1,0)</f>
        <v>0</v>
      </c>
      <c r="F40" s="51"/>
      <c r="G40" s="393"/>
      <c r="H40" s="51"/>
      <c r="I40" s="480"/>
      <c r="J40" s="481"/>
      <c r="K40" s="387"/>
      <c r="L40" s="474"/>
      <c r="M40" s="471"/>
      <c r="N40" s="497"/>
      <c r="O40" s="374"/>
      <c r="P40" s="316"/>
      <c r="Q40" s="320"/>
      <c r="R40" s="449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174"/>
      <c r="BY40" s="52"/>
      <c r="BZ40" s="52"/>
      <c r="CA40" s="52"/>
      <c r="CB40" s="52"/>
      <c r="CC40" s="113"/>
    </row>
    <row r="41" spans="2:81" ht="1.5" customHeight="1" x14ac:dyDescent="0.55000000000000004">
      <c r="B41" s="52"/>
      <c r="C41" s="52"/>
      <c r="D41" s="383"/>
      <c r="E41" s="389">
        <f>IF(EyP!$G$149&gt;=BZ181,1,0)</f>
        <v>0</v>
      </c>
      <c r="F41" s="51"/>
      <c r="G41" s="394"/>
      <c r="H41" s="390"/>
      <c r="I41" s="480"/>
      <c r="J41" s="481"/>
      <c r="K41" s="387"/>
      <c r="L41" s="474"/>
      <c r="M41" s="471"/>
      <c r="N41" s="497"/>
      <c r="O41" s="374"/>
      <c r="P41" s="316"/>
      <c r="Q41" s="320"/>
      <c r="R41" s="449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174"/>
      <c r="BY41" s="52"/>
      <c r="BZ41" s="52"/>
      <c r="CA41" s="52"/>
      <c r="CB41" s="52"/>
      <c r="CC41" s="113"/>
    </row>
    <row r="42" spans="2:81" ht="1.5" customHeight="1" x14ac:dyDescent="0.55000000000000004">
      <c r="B42" s="52"/>
      <c r="C42" s="52"/>
      <c r="D42" s="383"/>
      <c r="E42" s="389">
        <f>IF(EyP!$G$149&gt;=BZ182,1,0)</f>
        <v>0</v>
      </c>
      <c r="F42" s="51"/>
      <c r="G42" s="394"/>
      <c r="H42" s="390"/>
      <c r="I42" s="480"/>
      <c r="J42" s="481"/>
      <c r="K42" s="387"/>
      <c r="L42" s="474"/>
      <c r="M42" s="471"/>
      <c r="N42" s="497"/>
      <c r="O42" s="374"/>
      <c r="P42" s="316"/>
      <c r="Q42" s="320"/>
      <c r="R42" s="449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174"/>
      <c r="BY42" s="52"/>
      <c r="BZ42" s="52"/>
      <c r="CA42" s="52"/>
      <c r="CB42" s="52"/>
      <c r="CC42" s="113"/>
    </row>
    <row r="43" spans="2:81" ht="1.5" customHeight="1" x14ac:dyDescent="0.55000000000000004">
      <c r="B43" s="52"/>
      <c r="C43" s="52"/>
      <c r="D43" s="383"/>
      <c r="E43" s="389">
        <f>IF(EyP!$G$149&gt;=BZ183,1,0)</f>
        <v>0</v>
      </c>
      <c r="F43" s="51"/>
      <c r="G43" s="394"/>
      <c r="H43" s="390"/>
      <c r="I43" s="480"/>
      <c r="J43" s="481"/>
      <c r="K43" s="51"/>
      <c r="L43" s="473"/>
      <c r="M43" s="471"/>
      <c r="N43" s="497"/>
      <c r="O43" s="374"/>
      <c r="P43" s="316"/>
      <c r="Q43" s="320"/>
      <c r="R43" s="449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174"/>
      <c r="BY43" s="52"/>
      <c r="BZ43" s="52"/>
      <c r="CA43" s="52"/>
      <c r="CB43" s="52"/>
      <c r="CC43" s="113"/>
    </row>
    <row r="44" spans="2:81" ht="1.5" customHeight="1" x14ac:dyDescent="0.55000000000000004">
      <c r="B44" s="52"/>
      <c r="C44" s="52"/>
      <c r="D44" s="383"/>
      <c r="E44" s="389">
        <f>IF(EyP!$G$149&gt;=BZ184,1,0)</f>
        <v>0</v>
      </c>
      <c r="F44" s="51"/>
      <c r="G44" s="394"/>
      <c r="H44" s="390"/>
      <c r="I44" s="480"/>
      <c r="J44" s="481"/>
      <c r="K44" s="51"/>
      <c r="L44" s="473"/>
      <c r="M44" s="471"/>
      <c r="N44" s="497"/>
      <c r="O44" s="374"/>
      <c r="P44" s="316"/>
      <c r="Q44" s="320"/>
      <c r="R44" s="449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174"/>
      <c r="BY44" s="52"/>
      <c r="BZ44" s="52"/>
      <c r="CA44" s="52"/>
      <c r="CB44" s="52"/>
      <c r="CC44" s="113"/>
    </row>
    <row r="45" spans="2:81" ht="1.5" customHeight="1" x14ac:dyDescent="0.55000000000000004">
      <c r="B45" s="52"/>
      <c r="C45" s="52"/>
      <c r="D45" s="383"/>
      <c r="E45" s="389">
        <f>IF(EyP!$G$149&gt;=BZ185,1,0)</f>
        <v>0</v>
      </c>
      <c r="F45" s="51"/>
      <c r="G45" s="394"/>
      <c r="H45" s="390"/>
      <c r="I45" s="480"/>
      <c r="J45" s="481"/>
      <c r="K45" s="51"/>
      <c r="L45" s="473"/>
      <c r="M45" s="55"/>
      <c r="N45" s="497"/>
      <c r="O45" s="375"/>
      <c r="P45" s="316"/>
      <c r="Q45" s="320"/>
      <c r="R45" s="449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174"/>
      <c r="BY45" s="52"/>
      <c r="BZ45" s="52"/>
      <c r="CA45" s="52"/>
      <c r="CB45" s="52"/>
      <c r="CC45" s="113"/>
    </row>
    <row r="46" spans="2:81" ht="1.5" customHeight="1" x14ac:dyDescent="0.55000000000000004">
      <c r="B46" s="52"/>
      <c r="C46" s="52"/>
      <c r="D46" s="383"/>
      <c r="E46" s="389">
        <f>IF(EyP!$G$149&gt;=BZ186,1,0)</f>
        <v>0</v>
      </c>
      <c r="F46" s="51"/>
      <c r="G46" s="394"/>
      <c r="H46" s="390"/>
      <c r="I46" s="480"/>
      <c r="J46" s="481"/>
      <c r="K46" s="51"/>
      <c r="L46" s="473"/>
      <c r="M46" s="55"/>
      <c r="N46" s="497"/>
      <c r="O46" s="375"/>
      <c r="P46" s="316"/>
      <c r="Q46" s="320"/>
      <c r="R46" s="449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174"/>
      <c r="BY46" s="52"/>
      <c r="BZ46" s="52"/>
      <c r="CA46" s="52"/>
      <c r="CB46" s="52"/>
      <c r="CC46" s="113"/>
    </row>
    <row r="47" spans="2:81" ht="1.5" customHeight="1" x14ac:dyDescent="0.55000000000000004">
      <c r="B47" s="52"/>
      <c r="C47" s="52"/>
      <c r="D47" s="383"/>
      <c r="E47" s="389">
        <f>IF(EyP!$G$149&gt;=BZ187,1,0)</f>
        <v>0</v>
      </c>
      <c r="F47" s="51"/>
      <c r="G47" s="394"/>
      <c r="H47" s="390"/>
      <c r="I47" s="480"/>
      <c r="J47" s="481"/>
      <c r="K47" s="51"/>
      <c r="L47" s="473"/>
      <c r="M47" s="55"/>
      <c r="N47" s="497"/>
      <c r="O47" s="375"/>
      <c r="P47" s="316"/>
      <c r="Q47" s="320"/>
      <c r="R47" s="449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174"/>
      <c r="BY47" s="52"/>
      <c r="BZ47" s="52"/>
      <c r="CA47" s="52"/>
      <c r="CB47" s="52"/>
      <c r="CC47" s="113"/>
    </row>
    <row r="48" spans="2:81" ht="1.5" customHeight="1" x14ac:dyDescent="0.55000000000000004">
      <c r="B48" s="52"/>
      <c r="C48" s="52"/>
      <c r="D48" s="383"/>
      <c r="E48" s="389">
        <f>IF(EyP!$G$149&gt;=BZ188,1,0)</f>
        <v>0</v>
      </c>
      <c r="F48" s="51"/>
      <c r="G48" s="394"/>
      <c r="H48" s="390"/>
      <c r="I48" s="480"/>
      <c r="J48" s="481"/>
      <c r="K48" s="51"/>
      <c r="L48" s="473"/>
      <c r="M48" s="55"/>
      <c r="N48" s="497"/>
      <c r="O48" s="375"/>
      <c r="P48" s="316"/>
      <c r="Q48" s="320"/>
      <c r="R48" s="449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174"/>
      <c r="BY48" s="52"/>
      <c r="BZ48" s="52"/>
      <c r="CA48" s="52"/>
      <c r="CB48" s="52"/>
      <c r="CC48" s="113"/>
    </row>
    <row r="49" spans="2:81" ht="1.5" customHeight="1" x14ac:dyDescent="0.55000000000000004">
      <c r="B49" s="52"/>
      <c r="C49" s="52"/>
      <c r="D49" s="383"/>
      <c r="E49" s="389">
        <f>IF(EyP!$G$149&gt;=BZ189,1,0)</f>
        <v>0</v>
      </c>
      <c r="F49" s="51"/>
      <c r="G49" s="394"/>
      <c r="H49" s="390"/>
      <c r="I49" s="480"/>
      <c r="J49" s="481"/>
      <c r="K49" s="51"/>
      <c r="L49" s="473"/>
      <c r="M49" s="55"/>
      <c r="N49" s="497"/>
      <c r="O49" s="375"/>
      <c r="P49" s="316"/>
      <c r="Q49" s="320"/>
      <c r="R49" s="449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174"/>
      <c r="BY49" s="52"/>
      <c r="BZ49" s="52"/>
      <c r="CA49" s="52"/>
      <c r="CB49" s="52"/>
      <c r="CC49" s="113"/>
    </row>
    <row r="50" spans="2:81" ht="1.5" customHeight="1" x14ac:dyDescent="0.25">
      <c r="B50" s="52"/>
      <c r="C50" s="52"/>
      <c r="D50" s="383"/>
      <c r="E50" s="389">
        <f>IF(EyP!$G$149&gt;=BZ190,1,0)</f>
        <v>0</v>
      </c>
      <c r="F50" s="51"/>
      <c r="G50" s="472" t="str">
        <f>IF(I36&gt;=50%,"50%","")</f>
        <v/>
      </c>
      <c r="H50" s="395"/>
      <c r="I50" s="480"/>
      <c r="J50" s="481"/>
      <c r="K50" s="51"/>
      <c r="L50" s="473"/>
      <c r="M50" s="55"/>
      <c r="N50" s="497"/>
      <c r="O50" s="375"/>
      <c r="P50" s="316"/>
      <c r="Q50" s="320"/>
      <c r="R50" s="449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174"/>
      <c r="BY50" s="52"/>
      <c r="BZ50" s="52"/>
      <c r="CA50" s="52"/>
      <c r="CB50" s="52"/>
      <c r="CC50" s="113"/>
    </row>
    <row r="51" spans="2:81" ht="1.5" customHeight="1" x14ac:dyDescent="0.25">
      <c r="B51" s="52"/>
      <c r="C51" s="52"/>
      <c r="D51" s="383"/>
      <c r="E51" s="389">
        <f>IF(EyP!$G$149&gt;=BZ191,1,0)</f>
        <v>0</v>
      </c>
      <c r="F51" s="51"/>
      <c r="G51" s="472"/>
      <c r="H51" s="395"/>
      <c r="I51" s="480"/>
      <c r="J51" s="481"/>
      <c r="K51" s="51"/>
      <c r="L51" s="473"/>
      <c r="M51" s="55"/>
      <c r="N51" s="497"/>
      <c r="O51" s="375"/>
      <c r="P51" s="316"/>
      <c r="Q51" s="320"/>
      <c r="R51" s="449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174"/>
      <c r="BY51" s="52"/>
      <c r="BZ51" s="52"/>
      <c r="CA51" s="52"/>
      <c r="CB51" s="52"/>
      <c r="CC51" s="113"/>
    </row>
    <row r="52" spans="2:81" ht="1.5" customHeight="1" x14ac:dyDescent="0.25">
      <c r="B52" s="52"/>
      <c r="C52" s="52"/>
      <c r="D52" s="383"/>
      <c r="E52" s="389">
        <f>IF(EyP!$G$149&gt;=BZ192,1,0)</f>
        <v>0</v>
      </c>
      <c r="F52" s="51"/>
      <c r="G52" s="472"/>
      <c r="H52" s="395"/>
      <c r="I52" s="480"/>
      <c r="J52" s="481"/>
      <c r="K52" s="51"/>
      <c r="L52" s="473"/>
      <c r="M52" s="55"/>
      <c r="N52" s="497"/>
      <c r="O52" s="375"/>
      <c r="P52" s="316"/>
      <c r="Q52" s="320"/>
      <c r="R52" s="449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174"/>
      <c r="BY52" s="52"/>
      <c r="BZ52" s="52"/>
      <c r="CA52" s="52"/>
      <c r="CB52" s="52"/>
      <c r="CC52" s="113"/>
    </row>
    <row r="53" spans="2:81" ht="1.5" customHeight="1" x14ac:dyDescent="0.25">
      <c r="B53" s="52"/>
      <c r="C53" s="52"/>
      <c r="D53" s="383"/>
      <c r="E53" s="389">
        <f>IF(EyP!$G$149&gt;=BZ193,1,0)</f>
        <v>0</v>
      </c>
      <c r="F53" s="51"/>
      <c r="G53" s="472"/>
      <c r="H53" s="395"/>
      <c r="I53" s="480"/>
      <c r="J53" s="481"/>
      <c r="K53" s="51"/>
      <c r="L53" s="473"/>
      <c r="M53" s="55"/>
      <c r="N53" s="497"/>
      <c r="O53" s="375"/>
      <c r="P53" s="316"/>
      <c r="Q53" s="320"/>
      <c r="R53" s="449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174"/>
      <c r="BY53" s="52"/>
      <c r="BZ53" s="52"/>
      <c r="CA53" s="52"/>
      <c r="CB53" s="52"/>
      <c r="CC53" s="113"/>
    </row>
    <row r="54" spans="2:81" ht="1.5" customHeight="1" thickBot="1" x14ac:dyDescent="0.3">
      <c r="B54" s="52"/>
      <c r="C54" s="52"/>
      <c r="D54" s="383"/>
      <c r="E54" s="377">
        <f>IF(EyP!$G$149&gt;=BZ194,1,0)</f>
        <v>0</v>
      </c>
      <c r="F54" s="378"/>
      <c r="G54" s="472"/>
      <c r="H54" s="395"/>
      <c r="I54" s="480"/>
      <c r="J54" s="481"/>
      <c r="K54" s="51"/>
      <c r="L54" s="388"/>
      <c r="M54" s="55"/>
      <c r="N54" s="497"/>
      <c r="O54" s="375"/>
      <c r="P54" s="316"/>
      <c r="Q54" s="320"/>
      <c r="R54" s="449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174"/>
      <c r="BY54" s="52"/>
      <c r="BZ54" s="52"/>
      <c r="CA54" s="52"/>
      <c r="CB54" s="52"/>
      <c r="CC54" s="113"/>
    </row>
    <row r="55" spans="2:81" ht="1.5" customHeight="1" thickTop="1" x14ac:dyDescent="0.25">
      <c r="B55" s="52"/>
      <c r="C55" s="52"/>
      <c r="D55" s="383"/>
      <c r="E55" s="389">
        <f>IF(EyP!$G$149&gt;=BZ195,1,0)</f>
        <v>0</v>
      </c>
      <c r="F55" s="51"/>
      <c r="G55" s="472"/>
      <c r="H55" s="395"/>
      <c r="I55" s="480"/>
      <c r="J55" s="481"/>
      <c r="K55" s="51"/>
      <c r="L55" s="388"/>
      <c r="M55" s="55"/>
      <c r="N55" s="497"/>
      <c r="O55" s="375"/>
      <c r="P55" s="316"/>
      <c r="Q55" s="320"/>
      <c r="R55" s="449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174"/>
      <c r="BY55" s="52"/>
      <c r="BZ55" s="52"/>
      <c r="CA55" s="52"/>
      <c r="CB55" s="52"/>
      <c r="CC55" s="113"/>
    </row>
    <row r="56" spans="2:81" ht="1.5" customHeight="1" x14ac:dyDescent="0.25">
      <c r="B56" s="52"/>
      <c r="C56" s="52"/>
      <c r="D56" s="383"/>
      <c r="E56" s="389">
        <f>IF(EyP!$G$149&gt;=BZ196,1,0)</f>
        <v>0</v>
      </c>
      <c r="F56" s="51"/>
      <c r="G56" s="472"/>
      <c r="H56" s="395"/>
      <c r="I56" s="480"/>
      <c r="J56" s="481"/>
      <c r="K56" s="51"/>
      <c r="L56" s="388"/>
      <c r="M56" s="55"/>
      <c r="N56" s="497"/>
      <c r="O56" s="375"/>
      <c r="P56" s="316"/>
      <c r="Q56" s="320"/>
      <c r="R56" s="449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174"/>
      <c r="BY56" s="52"/>
      <c r="BZ56" s="52"/>
      <c r="CA56" s="52"/>
      <c r="CB56" s="52"/>
      <c r="CC56" s="113"/>
    </row>
    <row r="57" spans="2:81" ht="1.5" customHeight="1" x14ac:dyDescent="0.35">
      <c r="B57" s="52"/>
      <c r="C57" s="52"/>
      <c r="D57" s="383"/>
      <c r="E57" s="389">
        <f>IF(EyP!$G$149&gt;=BZ197,1,0)</f>
        <v>0</v>
      </c>
      <c r="F57" s="51"/>
      <c r="G57" s="472"/>
      <c r="H57" s="395"/>
      <c r="I57" s="480"/>
      <c r="J57" s="481"/>
      <c r="K57" s="51"/>
      <c r="L57" s="388"/>
      <c r="M57" s="55"/>
      <c r="N57" s="497"/>
      <c r="O57" s="374"/>
      <c r="P57" s="316"/>
      <c r="Q57" s="320"/>
      <c r="R57" s="449"/>
      <c r="S57" s="450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174"/>
      <c r="BY57" s="52"/>
      <c r="BZ57" s="52"/>
      <c r="CA57" s="52"/>
      <c r="CB57" s="52"/>
      <c r="CC57" s="113"/>
    </row>
    <row r="58" spans="2:81" ht="1.5" customHeight="1" x14ac:dyDescent="0.35">
      <c r="B58" s="52"/>
      <c r="C58" s="52"/>
      <c r="D58" s="383"/>
      <c r="E58" s="389">
        <f>IF(EyP!$G$149&gt;=BZ198,1,0)</f>
        <v>0</v>
      </c>
      <c r="F58" s="51"/>
      <c r="G58" s="472"/>
      <c r="H58" s="395"/>
      <c r="I58" s="480"/>
      <c r="J58" s="481"/>
      <c r="K58" s="51"/>
      <c r="L58" s="388"/>
      <c r="M58" s="55"/>
      <c r="N58" s="497"/>
      <c r="O58" s="374"/>
      <c r="P58" s="316"/>
      <c r="Q58" s="320"/>
      <c r="R58" s="449"/>
      <c r="S58" s="450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174"/>
      <c r="BY58" s="52"/>
      <c r="BZ58" s="52"/>
      <c r="CA58" s="52"/>
      <c r="CB58" s="52"/>
      <c r="CC58" s="113"/>
    </row>
    <row r="59" spans="2:81" ht="1.5" customHeight="1" x14ac:dyDescent="0.35">
      <c r="B59" s="52"/>
      <c r="C59" s="52"/>
      <c r="D59" s="383"/>
      <c r="E59" s="389">
        <f>IF(EyP!$G$149&gt;=BZ199,1,0)</f>
        <v>0</v>
      </c>
      <c r="F59" s="51"/>
      <c r="G59" s="472"/>
      <c r="H59" s="395"/>
      <c r="I59" s="480"/>
      <c r="J59" s="481"/>
      <c r="K59" s="51"/>
      <c r="L59" s="388"/>
      <c r="M59" s="55"/>
      <c r="N59" s="497"/>
      <c r="O59" s="374"/>
      <c r="P59" s="316"/>
      <c r="Q59" s="320"/>
      <c r="R59" s="449"/>
      <c r="S59" s="450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174"/>
      <c r="BY59" s="52"/>
      <c r="BZ59" s="52"/>
      <c r="CA59" s="52"/>
      <c r="CB59" s="52"/>
      <c r="CC59" s="113"/>
    </row>
    <row r="60" spans="2:81" ht="1.5" customHeight="1" x14ac:dyDescent="0.55000000000000004">
      <c r="B60" s="52"/>
      <c r="C60" s="52"/>
      <c r="D60" s="383"/>
      <c r="E60" s="389">
        <f>IF(EyP!$G$149&gt;=BZ200,1,0)</f>
        <v>0</v>
      </c>
      <c r="F60" s="51"/>
      <c r="G60" s="393"/>
      <c r="H60" s="51"/>
      <c r="I60" s="480"/>
      <c r="J60" s="481"/>
      <c r="K60" s="51"/>
      <c r="L60" s="388"/>
      <c r="M60" s="55"/>
      <c r="N60" s="497"/>
      <c r="O60" s="374"/>
      <c r="P60" s="316"/>
      <c r="Q60" s="320"/>
      <c r="R60" s="449"/>
      <c r="S60" s="450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174"/>
      <c r="BY60" s="52"/>
      <c r="BZ60" s="52"/>
      <c r="CA60" s="52"/>
      <c r="CB60" s="52"/>
      <c r="CC60" s="113"/>
    </row>
    <row r="61" spans="2:81" ht="1.5" customHeight="1" thickBot="1" x14ac:dyDescent="0.6">
      <c r="B61" s="52"/>
      <c r="C61" s="52"/>
      <c r="D61" s="383"/>
      <c r="E61" s="389">
        <f>IF(EyP!$G$149&gt;=BZ201,1,0)</f>
        <v>0</v>
      </c>
      <c r="F61" s="51"/>
      <c r="G61" s="393"/>
      <c r="H61" s="51"/>
      <c r="I61" s="482"/>
      <c r="J61" s="483"/>
      <c r="K61" s="51"/>
      <c r="L61" s="388"/>
      <c r="M61" s="55"/>
      <c r="N61" s="497"/>
      <c r="O61" s="374"/>
      <c r="P61" s="316"/>
      <c r="Q61" s="320"/>
      <c r="R61" s="449"/>
      <c r="S61" s="450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174"/>
      <c r="BY61" s="52"/>
      <c r="BZ61" s="52"/>
      <c r="CA61" s="52"/>
      <c r="CB61" s="52"/>
      <c r="CC61" s="113"/>
    </row>
    <row r="62" spans="2:81" ht="1.5" customHeight="1" thickTop="1" x14ac:dyDescent="0.55000000000000004">
      <c r="B62" s="52"/>
      <c r="C62" s="52"/>
      <c r="D62" s="383"/>
      <c r="E62" s="389">
        <f>IF(EyP!$G$149&gt;=BZ202,1,0)</f>
        <v>0</v>
      </c>
      <c r="F62" s="51"/>
      <c r="G62" s="393"/>
      <c r="H62" s="51"/>
      <c r="I62" s="490">
        <f>IF(I36=0,0,"  % posibilidades de éxito, con las respuestas actuales. Revísalas.")</f>
        <v>0</v>
      </c>
      <c r="J62" s="490"/>
      <c r="K62" s="51"/>
      <c r="L62" s="388"/>
      <c r="M62" s="55"/>
      <c r="N62" s="497"/>
      <c r="O62" s="374"/>
      <c r="P62" s="316"/>
      <c r="Q62" s="320"/>
      <c r="R62" s="449"/>
      <c r="S62" s="450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174"/>
      <c r="BY62" s="52"/>
      <c r="BZ62" s="52"/>
      <c r="CA62" s="52"/>
      <c r="CB62" s="52"/>
      <c r="CC62" s="113"/>
    </row>
    <row r="63" spans="2:81" ht="1.5" customHeight="1" x14ac:dyDescent="0.55000000000000004">
      <c r="B63" s="52"/>
      <c r="C63" s="52"/>
      <c r="D63" s="383"/>
      <c r="E63" s="389">
        <f>IF(EyP!$G$149&gt;=BZ203,1,0)</f>
        <v>0</v>
      </c>
      <c r="F63" s="51"/>
      <c r="G63" s="393"/>
      <c r="H63" s="51"/>
      <c r="I63" s="491"/>
      <c r="J63" s="491"/>
      <c r="K63" s="51"/>
      <c r="L63" s="388"/>
      <c r="M63" s="55"/>
      <c r="N63" s="374"/>
      <c r="O63" s="374"/>
      <c r="P63" s="316"/>
      <c r="Q63" s="320"/>
      <c r="R63" s="449"/>
      <c r="S63" s="450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174"/>
      <c r="BY63" s="52"/>
      <c r="BZ63" s="52"/>
      <c r="CA63" s="52"/>
      <c r="CB63" s="52"/>
      <c r="CC63" s="113"/>
    </row>
    <row r="64" spans="2:81" ht="1.5" customHeight="1" x14ac:dyDescent="0.55000000000000004">
      <c r="B64" s="52"/>
      <c r="C64" s="52"/>
      <c r="D64" s="383"/>
      <c r="E64" s="389">
        <f>IF(EyP!$G$149&gt;=BZ204,1,0)</f>
        <v>0</v>
      </c>
      <c r="F64" s="51"/>
      <c r="G64" s="393"/>
      <c r="H64" s="51"/>
      <c r="I64" s="491"/>
      <c r="J64" s="491"/>
      <c r="K64" s="51"/>
      <c r="L64" s="388"/>
      <c r="M64" s="55"/>
      <c r="N64" s="374"/>
      <c r="O64" s="374"/>
      <c r="P64" s="316"/>
      <c r="Q64" s="320"/>
      <c r="R64" s="449"/>
      <c r="S64" s="450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174"/>
      <c r="BY64" s="52"/>
      <c r="BZ64" s="52"/>
      <c r="CA64" s="52"/>
      <c r="CB64" s="52"/>
      <c r="CC64" s="113"/>
    </row>
    <row r="65" spans="2:81" ht="1.5" customHeight="1" x14ac:dyDescent="0.55000000000000004">
      <c r="B65" s="52"/>
      <c r="C65" s="52"/>
      <c r="D65" s="383"/>
      <c r="E65" s="389">
        <f>IF(EyP!$G$149&gt;=BZ205,1,0)</f>
        <v>0</v>
      </c>
      <c r="F65" s="51"/>
      <c r="G65" s="394"/>
      <c r="H65" s="390"/>
      <c r="I65" s="491"/>
      <c r="J65" s="491"/>
      <c r="K65" s="51"/>
      <c r="L65" s="388"/>
      <c r="M65" s="55"/>
      <c r="N65" s="498" t="str">
        <f>Calc!$D$119</f>
        <v/>
      </c>
      <c r="O65" s="374"/>
      <c r="P65" s="316"/>
      <c r="Q65" s="320"/>
      <c r="R65" s="449"/>
      <c r="S65" s="450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174"/>
      <c r="BY65" s="52"/>
      <c r="BZ65" s="52"/>
      <c r="CA65" s="52"/>
      <c r="CB65" s="52"/>
      <c r="CC65" s="113"/>
    </row>
    <row r="66" spans="2:81" ht="1.5" customHeight="1" x14ac:dyDescent="0.55000000000000004">
      <c r="B66" s="52"/>
      <c r="C66" s="52"/>
      <c r="D66" s="383"/>
      <c r="E66" s="389">
        <f>IF(EyP!$G$149&gt;=BZ206,1,0)</f>
        <v>0</v>
      </c>
      <c r="F66" s="51"/>
      <c r="G66" s="394"/>
      <c r="H66" s="390"/>
      <c r="I66" s="491"/>
      <c r="J66" s="491"/>
      <c r="K66" s="51"/>
      <c r="L66" s="388"/>
      <c r="M66" s="55"/>
      <c r="N66" s="498"/>
      <c r="O66" s="374"/>
      <c r="P66" s="316"/>
      <c r="Q66" s="320"/>
      <c r="R66" s="449"/>
      <c r="S66" s="450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174"/>
      <c r="BY66" s="52"/>
      <c r="BZ66" s="52"/>
      <c r="CA66" s="52"/>
      <c r="CB66" s="52"/>
      <c r="CC66" s="113"/>
    </row>
    <row r="67" spans="2:81" ht="1.5" customHeight="1" x14ac:dyDescent="0.55000000000000004">
      <c r="B67" s="52"/>
      <c r="C67" s="52"/>
      <c r="D67" s="383"/>
      <c r="E67" s="389">
        <f>IF(EyP!$G$149&gt;=BZ207,1,0)</f>
        <v>0</v>
      </c>
      <c r="F67" s="51"/>
      <c r="G67" s="394"/>
      <c r="H67" s="390"/>
      <c r="I67" s="491"/>
      <c r="J67" s="491"/>
      <c r="K67" s="51"/>
      <c r="L67" s="388"/>
      <c r="M67" s="55"/>
      <c r="N67" s="498"/>
      <c r="O67" s="374"/>
      <c r="P67" s="316"/>
      <c r="Q67" s="320"/>
      <c r="R67" s="449"/>
      <c r="S67" s="450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174"/>
      <c r="BY67" s="52"/>
      <c r="BZ67" s="52"/>
      <c r="CA67" s="52"/>
      <c r="CB67" s="52"/>
      <c r="CC67" s="113"/>
    </row>
    <row r="68" spans="2:81" ht="1.5" customHeight="1" x14ac:dyDescent="0.55000000000000004">
      <c r="B68" s="52"/>
      <c r="C68" s="52"/>
      <c r="D68" s="383"/>
      <c r="E68" s="389">
        <f>IF(EyP!$G$149&gt;=BZ208,1,0)</f>
        <v>0</v>
      </c>
      <c r="F68" s="51"/>
      <c r="G68" s="394"/>
      <c r="H68" s="390"/>
      <c r="I68" s="491"/>
      <c r="J68" s="491"/>
      <c r="K68" s="51"/>
      <c r="L68" s="388"/>
      <c r="M68" s="55"/>
      <c r="N68" s="498"/>
      <c r="O68" s="374"/>
      <c r="P68" s="316"/>
      <c r="Q68" s="320"/>
      <c r="R68" s="449"/>
      <c r="S68" s="450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174"/>
      <c r="BY68" s="52"/>
      <c r="BZ68" s="52"/>
      <c r="CA68" s="52"/>
      <c r="CB68" s="52"/>
      <c r="CC68" s="113"/>
    </row>
    <row r="69" spans="2:81" ht="1.5" customHeight="1" x14ac:dyDescent="0.55000000000000004">
      <c r="B69" s="52"/>
      <c r="C69" s="52"/>
      <c r="D69" s="383"/>
      <c r="E69" s="389">
        <f>IF(EyP!$G$149&gt;=BZ209,1,0)</f>
        <v>0</v>
      </c>
      <c r="F69" s="51"/>
      <c r="G69" s="394"/>
      <c r="H69" s="390"/>
      <c r="I69" s="491"/>
      <c r="J69" s="491"/>
      <c r="K69" s="51"/>
      <c r="L69" s="388"/>
      <c r="M69" s="55"/>
      <c r="N69" s="498"/>
      <c r="O69" s="374"/>
      <c r="P69" s="316"/>
      <c r="Q69" s="320"/>
      <c r="R69" s="449"/>
      <c r="S69" s="450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174"/>
      <c r="BY69" s="52"/>
      <c r="BZ69" s="52"/>
      <c r="CA69" s="52"/>
      <c r="CB69" s="52"/>
      <c r="CC69" s="113"/>
    </row>
    <row r="70" spans="2:81" ht="1.5" customHeight="1" x14ac:dyDescent="0.55000000000000004">
      <c r="B70" s="52"/>
      <c r="C70" s="52"/>
      <c r="D70" s="383"/>
      <c r="E70" s="389">
        <f>IF(EyP!$G$149&gt;=BZ210,1,0)</f>
        <v>0</v>
      </c>
      <c r="F70" s="51"/>
      <c r="G70" s="394"/>
      <c r="H70" s="390"/>
      <c r="I70" s="491"/>
      <c r="J70" s="491"/>
      <c r="K70" s="51"/>
      <c r="L70" s="388"/>
      <c r="M70" s="55"/>
      <c r="N70" s="498"/>
      <c r="O70" s="374"/>
      <c r="P70" s="316"/>
      <c r="Q70" s="320"/>
      <c r="R70" s="449"/>
      <c r="S70" s="450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174"/>
      <c r="BY70" s="52"/>
      <c r="BZ70" s="52"/>
      <c r="CA70" s="52"/>
      <c r="CB70" s="52"/>
      <c r="CC70" s="113"/>
    </row>
    <row r="71" spans="2:81" ht="1.5" customHeight="1" x14ac:dyDescent="0.55000000000000004">
      <c r="B71" s="52"/>
      <c r="C71" s="52"/>
      <c r="D71" s="383"/>
      <c r="E71" s="389">
        <f>IF(EyP!$G$149&gt;=BZ211,1,0)</f>
        <v>0</v>
      </c>
      <c r="F71" s="51"/>
      <c r="G71" s="394"/>
      <c r="H71" s="390"/>
      <c r="I71" s="491"/>
      <c r="J71" s="491"/>
      <c r="K71" s="51"/>
      <c r="L71" s="388"/>
      <c r="M71" s="55"/>
      <c r="N71" s="498"/>
      <c r="O71" s="374"/>
      <c r="P71" s="316"/>
      <c r="Q71" s="320"/>
      <c r="R71" s="449"/>
      <c r="S71" s="450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174"/>
      <c r="BY71" s="52"/>
      <c r="BZ71" s="52"/>
      <c r="CA71" s="52"/>
      <c r="CB71" s="52"/>
      <c r="CC71" s="113"/>
    </row>
    <row r="72" spans="2:81" ht="1.5" customHeight="1" x14ac:dyDescent="0.55000000000000004">
      <c r="B72" s="52"/>
      <c r="C72" s="52"/>
      <c r="D72" s="383"/>
      <c r="E72" s="389">
        <f>IF(EyP!$G$149&gt;=BZ212,1,0)</f>
        <v>0</v>
      </c>
      <c r="F72" s="51"/>
      <c r="G72" s="394"/>
      <c r="H72" s="390"/>
      <c r="I72" s="491"/>
      <c r="J72" s="491"/>
      <c r="K72" s="51"/>
      <c r="L72" s="388"/>
      <c r="M72" s="55"/>
      <c r="N72" s="498"/>
      <c r="O72" s="374"/>
      <c r="P72" s="316"/>
      <c r="Q72" s="320"/>
      <c r="R72" s="449"/>
      <c r="S72" s="450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174"/>
      <c r="BY72" s="52"/>
      <c r="BZ72" s="52"/>
      <c r="CA72" s="52"/>
      <c r="CB72" s="52"/>
      <c r="CC72" s="113"/>
    </row>
    <row r="73" spans="2:81" ht="1.5" customHeight="1" x14ac:dyDescent="0.55000000000000004">
      <c r="B73" s="52"/>
      <c r="C73" s="52"/>
      <c r="D73" s="383"/>
      <c r="E73" s="389">
        <f>IF(EyP!$G$149&gt;=BZ213,1,0)</f>
        <v>0</v>
      </c>
      <c r="F73" s="51"/>
      <c r="G73" s="394"/>
      <c r="H73" s="390"/>
      <c r="I73" s="491"/>
      <c r="J73" s="491"/>
      <c r="K73" s="51"/>
      <c r="L73" s="388"/>
      <c r="M73" s="55"/>
      <c r="N73" s="498"/>
      <c r="O73" s="374"/>
      <c r="P73" s="316"/>
      <c r="Q73" s="320"/>
      <c r="R73" s="449"/>
      <c r="S73" s="450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174"/>
      <c r="BY73" s="52"/>
      <c r="BZ73" s="52"/>
      <c r="CA73" s="52"/>
      <c r="CB73" s="52"/>
      <c r="CC73" s="113"/>
    </row>
    <row r="74" spans="2:81" ht="1.5" customHeight="1" x14ac:dyDescent="0.55000000000000004">
      <c r="B74" s="52"/>
      <c r="C74" s="52"/>
      <c r="D74" s="383"/>
      <c r="E74" s="389">
        <f>IF(EyP!$G$149&gt;=BZ214,1,0)</f>
        <v>0</v>
      </c>
      <c r="F74" s="51"/>
      <c r="G74" s="394"/>
      <c r="H74" s="390"/>
      <c r="I74" s="491"/>
      <c r="J74" s="491"/>
      <c r="K74" s="51"/>
      <c r="L74" s="388"/>
      <c r="M74" s="55"/>
      <c r="N74" s="498"/>
      <c r="O74" s="374"/>
      <c r="P74" s="316"/>
      <c r="Q74" s="320"/>
      <c r="R74" s="449"/>
      <c r="S74" s="450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174"/>
      <c r="BY74" s="52"/>
      <c r="BZ74" s="52"/>
      <c r="CA74" s="52"/>
      <c r="CB74" s="52"/>
      <c r="CC74" s="113"/>
    </row>
    <row r="75" spans="2:81" ht="1.5" customHeight="1" x14ac:dyDescent="0.35">
      <c r="B75" s="52"/>
      <c r="C75" s="52"/>
      <c r="D75" s="383"/>
      <c r="E75" s="389">
        <f>IF(EyP!$G$149&gt;=BZ215,1,0)</f>
        <v>0</v>
      </c>
      <c r="F75" s="51"/>
      <c r="G75" s="472" t="str">
        <f>IF(I36&gt;=25%,"25%","")</f>
        <v/>
      </c>
      <c r="H75" s="396"/>
      <c r="I75" s="491"/>
      <c r="J75" s="491"/>
      <c r="K75" s="51"/>
      <c r="L75" s="388"/>
      <c r="M75" s="55"/>
      <c r="N75" s="498"/>
      <c r="O75" s="374"/>
      <c r="P75" s="316"/>
      <c r="Q75" s="320"/>
      <c r="R75" s="449"/>
      <c r="S75" s="450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174"/>
      <c r="BY75" s="52"/>
      <c r="BZ75" s="52"/>
      <c r="CA75" s="52"/>
      <c r="CB75" s="52"/>
      <c r="CC75" s="113"/>
    </row>
    <row r="76" spans="2:81" ht="1.5" customHeight="1" x14ac:dyDescent="0.35">
      <c r="B76" s="52"/>
      <c r="C76" s="52"/>
      <c r="D76" s="383"/>
      <c r="E76" s="389">
        <f>IF(EyP!$G$149&gt;=BZ216,1,0)</f>
        <v>0</v>
      </c>
      <c r="F76" s="51"/>
      <c r="G76" s="472"/>
      <c r="H76" s="396"/>
      <c r="I76" s="491"/>
      <c r="J76" s="491"/>
      <c r="K76" s="51"/>
      <c r="L76" s="388"/>
      <c r="M76" s="55"/>
      <c r="N76" s="498"/>
      <c r="O76" s="374"/>
      <c r="P76" s="316"/>
      <c r="Q76" s="320"/>
      <c r="R76" s="449"/>
      <c r="S76" s="450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174"/>
      <c r="BY76" s="52"/>
      <c r="BZ76" s="52"/>
      <c r="CA76" s="52"/>
      <c r="CB76" s="52"/>
      <c r="CC76" s="113"/>
    </row>
    <row r="77" spans="2:81" ht="1.5" customHeight="1" x14ac:dyDescent="0.35">
      <c r="B77" s="52"/>
      <c r="C77" s="52"/>
      <c r="D77" s="383"/>
      <c r="E77" s="389">
        <f>IF(EyP!$G$149&gt;=BZ217,1,0)</f>
        <v>0</v>
      </c>
      <c r="F77" s="51"/>
      <c r="G77" s="472"/>
      <c r="H77" s="396"/>
      <c r="I77" s="491"/>
      <c r="J77" s="491"/>
      <c r="K77" s="51"/>
      <c r="L77" s="388"/>
      <c r="M77" s="55"/>
      <c r="N77" s="498"/>
      <c r="O77" s="374"/>
      <c r="P77" s="316"/>
      <c r="Q77" s="320"/>
      <c r="R77" s="449"/>
      <c r="S77" s="450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174"/>
      <c r="BY77" s="52"/>
      <c r="BZ77" s="52"/>
      <c r="CA77" s="52"/>
      <c r="CB77" s="52"/>
      <c r="CC77" s="113"/>
    </row>
    <row r="78" spans="2:81" ht="1.5" customHeight="1" x14ac:dyDescent="0.35">
      <c r="B78" s="52"/>
      <c r="C78" s="52"/>
      <c r="D78" s="383"/>
      <c r="E78" s="389">
        <f>IF(EyP!$G$149&gt;=BZ218,1,0)</f>
        <v>0</v>
      </c>
      <c r="F78" s="51"/>
      <c r="G78" s="472"/>
      <c r="H78" s="396"/>
      <c r="I78" s="491"/>
      <c r="J78" s="491"/>
      <c r="K78" s="51"/>
      <c r="L78" s="388"/>
      <c r="M78" s="55"/>
      <c r="N78" s="498"/>
      <c r="O78" s="374"/>
      <c r="P78" s="316"/>
      <c r="Q78" s="320"/>
      <c r="R78" s="449"/>
      <c r="S78" s="450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174"/>
      <c r="BY78" s="52"/>
      <c r="BZ78" s="52"/>
      <c r="CA78" s="52"/>
      <c r="CB78" s="52"/>
      <c r="CC78" s="113"/>
    </row>
    <row r="79" spans="2:81" ht="1.5" customHeight="1" thickBot="1" x14ac:dyDescent="0.4">
      <c r="B79" s="52"/>
      <c r="C79" s="52"/>
      <c r="D79" s="383"/>
      <c r="E79" s="377">
        <f>IF(EyP!$G$149&gt;=BZ219,1,0)</f>
        <v>0</v>
      </c>
      <c r="F79" s="378"/>
      <c r="G79" s="472"/>
      <c r="H79" s="396"/>
      <c r="I79" s="491"/>
      <c r="J79" s="491"/>
      <c r="K79" s="51"/>
      <c r="L79" s="388"/>
      <c r="M79" s="55"/>
      <c r="N79" s="498"/>
      <c r="O79" s="374"/>
      <c r="P79" s="316"/>
      <c r="Q79" s="320"/>
      <c r="R79" s="449"/>
      <c r="S79" s="450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174"/>
      <c r="BY79" s="52"/>
      <c r="BZ79" s="52"/>
      <c r="CA79" s="52"/>
      <c r="CB79" s="52"/>
      <c r="CC79" s="113"/>
    </row>
    <row r="80" spans="2:81" ht="1.5" customHeight="1" thickTop="1" x14ac:dyDescent="0.35">
      <c r="B80" s="52"/>
      <c r="C80" s="52"/>
      <c r="D80" s="383"/>
      <c r="E80" s="389">
        <f>IF(EyP!$G$149&gt;=BZ220,1,0)</f>
        <v>0</v>
      </c>
      <c r="F80" s="51"/>
      <c r="G80" s="472"/>
      <c r="H80" s="396"/>
      <c r="I80" s="491"/>
      <c r="J80" s="491"/>
      <c r="K80" s="51"/>
      <c r="L80" s="388"/>
      <c r="M80" s="55"/>
      <c r="N80" s="498"/>
      <c r="O80" s="374"/>
      <c r="P80" s="318"/>
      <c r="Q80" s="320"/>
      <c r="R80" s="449"/>
      <c r="S80" s="55"/>
      <c r="BX80" s="64"/>
      <c r="BY80" s="52"/>
      <c r="BZ80" s="52"/>
      <c r="CA80" s="52"/>
      <c r="CB80" s="52"/>
      <c r="CC80" s="113"/>
    </row>
    <row r="81" spans="2:81" ht="1.5" customHeight="1" x14ac:dyDescent="0.35">
      <c r="B81" s="52"/>
      <c r="C81" s="52"/>
      <c r="D81" s="383"/>
      <c r="E81" s="389">
        <f>IF(EyP!$G$149&gt;=BZ221,1,0)</f>
        <v>0</v>
      </c>
      <c r="F81" s="51"/>
      <c r="G81" s="472"/>
      <c r="H81" s="396"/>
      <c r="I81" s="491"/>
      <c r="J81" s="491"/>
      <c r="K81" s="51"/>
      <c r="L81" s="388"/>
      <c r="M81" s="55"/>
      <c r="N81" s="498"/>
      <c r="O81" s="374"/>
      <c r="P81" s="318"/>
      <c r="Q81" s="320"/>
      <c r="R81" s="449"/>
      <c r="S81" s="55"/>
      <c r="BX81" s="64"/>
      <c r="BY81" s="52"/>
      <c r="BZ81" s="52"/>
      <c r="CA81" s="52"/>
      <c r="CB81" s="52"/>
      <c r="CC81" s="113"/>
    </row>
    <row r="82" spans="2:81" ht="1.5" customHeight="1" x14ac:dyDescent="0.35">
      <c r="B82" s="52"/>
      <c r="C82" s="52"/>
      <c r="D82" s="383"/>
      <c r="E82" s="389">
        <f>IF(EyP!$G$149&gt;=BZ222,1,0)</f>
        <v>0</v>
      </c>
      <c r="F82" s="51"/>
      <c r="G82" s="472"/>
      <c r="H82" s="396"/>
      <c r="I82" s="491"/>
      <c r="J82" s="491"/>
      <c r="K82" s="51"/>
      <c r="L82" s="388"/>
      <c r="M82" s="55"/>
      <c r="N82" s="498"/>
      <c r="O82" s="374"/>
      <c r="P82" s="318"/>
      <c r="Q82" s="320"/>
      <c r="R82" s="449"/>
      <c r="S82" s="55"/>
      <c r="BX82" s="64"/>
      <c r="BY82" s="52"/>
      <c r="BZ82" s="52"/>
      <c r="CA82" s="52"/>
      <c r="CB82" s="52"/>
      <c r="CC82" s="113"/>
    </row>
    <row r="83" spans="2:81" ht="1.5" customHeight="1" x14ac:dyDescent="0.35">
      <c r="B83" s="52"/>
      <c r="C83" s="52"/>
      <c r="D83" s="383"/>
      <c r="E83" s="389">
        <f>IF(EyP!$G$149&gt;=BZ317,1,0)</f>
        <v>0</v>
      </c>
      <c r="F83" s="51"/>
      <c r="G83" s="472"/>
      <c r="H83" s="396"/>
      <c r="I83" s="491"/>
      <c r="J83" s="491"/>
      <c r="K83" s="51"/>
      <c r="L83" s="388"/>
      <c r="M83" s="55"/>
      <c r="N83" s="498"/>
      <c r="O83" s="374"/>
      <c r="P83" s="318"/>
      <c r="Q83" s="320"/>
      <c r="R83" s="449"/>
      <c r="S83" s="55"/>
      <c r="BX83" s="64"/>
      <c r="BY83" s="52"/>
      <c r="BZ83" s="52"/>
      <c r="CA83" s="52"/>
      <c r="CB83" s="52"/>
      <c r="CC83" s="113"/>
    </row>
    <row r="84" spans="2:81" ht="1.5" customHeight="1" x14ac:dyDescent="0.55000000000000004">
      <c r="B84" s="52"/>
      <c r="C84" s="52"/>
      <c r="D84" s="383"/>
      <c r="E84" s="389">
        <f>IF(EyP!$G$149&gt;=BZ318,1,0)</f>
        <v>0</v>
      </c>
      <c r="F84" s="51"/>
      <c r="G84" s="393"/>
      <c r="H84" s="51"/>
      <c r="I84" s="491"/>
      <c r="J84" s="491"/>
      <c r="K84" s="51"/>
      <c r="L84" s="388"/>
      <c r="M84" s="55"/>
      <c r="N84" s="498"/>
      <c r="O84" s="374"/>
      <c r="P84" s="318"/>
      <c r="Q84" s="320"/>
      <c r="R84" s="449"/>
      <c r="S84" s="55"/>
      <c r="BX84" s="64"/>
      <c r="BY84" s="52"/>
      <c r="BZ84" s="52"/>
      <c r="CA84" s="52"/>
      <c r="CB84" s="52"/>
      <c r="CC84" s="113"/>
    </row>
    <row r="85" spans="2:81" ht="1.5" customHeight="1" x14ac:dyDescent="0.55000000000000004">
      <c r="B85" s="52"/>
      <c r="C85" s="52"/>
      <c r="D85" s="383"/>
      <c r="E85" s="389">
        <f>IF(EyP!$G$149&gt;=BZ319,1,0)</f>
        <v>0</v>
      </c>
      <c r="F85" s="51"/>
      <c r="G85" s="393"/>
      <c r="H85" s="51"/>
      <c r="I85" s="491"/>
      <c r="J85" s="491"/>
      <c r="K85" s="51"/>
      <c r="L85" s="388"/>
      <c r="M85" s="55"/>
      <c r="N85" s="498"/>
      <c r="O85" s="374"/>
      <c r="P85" s="318"/>
      <c r="Q85" s="320"/>
      <c r="R85" s="449"/>
      <c r="S85" s="55"/>
      <c r="BX85" s="64"/>
      <c r="BY85" s="52"/>
      <c r="BZ85" s="52"/>
      <c r="CA85" s="52"/>
      <c r="CB85" s="52"/>
      <c r="CC85" s="113"/>
    </row>
    <row r="86" spans="2:81" ht="1.5" customHeight="1" x14ac:dyDescent="0.55000000000000004">
      <c r="B86" s="52"/>
      <c r="C86" s="52"/>
      <c r="D86" s="383"/>
      <c r="E86" s="389">
        <f>IF(EyP!$G$149&gt;=BZ320,1,0)</f>
        <v>0</v>
      </c>
      <c r="F86" s="51"/>
      <c r="G86" s="393"/>
      <c r="H86" s="51"/>
      <c r="I86" s="491"/>
      <c r="J86" s="491"/>
      <c r="K86" s="51"/>
      <c r="L86" s="388"/>
      <c r="M86" s="55"/>
      <c r="N86" s="498"/>
      <c r="O86" s="374"/>
      <c r="P86" s="318"/>
      <c r="Q86" s="320"/>
      <c r="R86" s="449"/>
      <c r="S86" s="55"/>
      <c r="BX86" s="64"/>
      <c r="BY86" s="52"/>
      <c r="BZ86" s="52"/>
      <c r="CA86" s="52"/>
      <c r="CB86" s="52"/>
      <c r="CC86" s="113"/>
    </row>
    <row r="87" spans="2:81" ht="1.5" customHeight="1" x14ac:dyDescent="0.55000000000000004">
      <c r="B87" s="52"/>
      <c r="C87" s="52"/>
      <c r="D87" s="383"/>
      <c r="E87" s="389">
        <f>IF(EyP!$G$149&gt;=BZ321,1,0)</f>
        <v>0</v>
      </c>
      <c r="F87" s="51"/>
      <c r="G87" s="393"/>
      <c r="H87" s="51"/>
      <c r="I87" s="491"/>
      <c r="J87" s="491"/>
      <c r="K87" s="51"/>
      <c r="L87" s="388"/>
      <c r="M87" s="55"/>
      <c r="N87" s="498"/>
      <c r="O87" s="374"/>
      <c r="P87" s="318"/>
      <c r="Q87" s="320"/>
      <c r="R87" s="449"/>
      <c r="S87" s="55"/>
      <c r="BX87" s="64"/>
      <c r="BY87" s="52"/>
      <c r="BZ87" s="52"/>
      <c r="CA87" s="52"/>
      <c r="CB87" s="52"/>
      <c r="CC87" s="113"/>
    </row>
    <row r="88" spans="2:81" ht="1.5" customHeight="1" x14ac:dyDescent="0.55000000000000004">
      <c r="B88" s="52"/>
      <c r="C88" s="52"/>
      <c r="D88" s="383"/>
      <c r="E88" s="389">
        <f>IF(EyP!$G$149&gt;=BZ322,1,0)</f>
        <v>0</v>
      </c>
      <c r="F88" s="51"/>
      <c r="G88" s="393"/>
      <c r="H88" s="51"/>
      <c r="I88" s="491"/>
      <c r="J88" s="491"/>
      <c r="K88" s="51"/>
      <c r="L88" s="388"/>
      <c r="M88" s="55"/>
      <c r="N88" s="498"/>
      <c r="O88" s="374"/>
      <c r="P88" s="318"/>
      <c r="Q88" s="320"/>
      <c r="R88" s="449"/>
      <c r="S88" s="55"/>
      <c r="BX88" s="64"/>
      <c r="BY88" s="52"/>
      <c r="BZ88" s="52"/>
      <c r="CA88" s="52"/>
      <c r="CB88" s="52"/>
      <c r="CC88" s="113"/>
    </row>
    <row r="89" spans="2:81" ht="1.5" customHeight="1" x14ac:dyDescent="0.55000000000000004">
      <c r="B89" s="52"/>
      <c r="C89" s="52"/>
      <c r="D89" s="383"/>
      <c r="E89" s="389">
        <f>IF(EyP!$G$149&gt;=BZ324,1,0)</f>
        <v>0</v>
      </c>
      <c r="F89" s="51"/>
      <c r="G89" s="393"/>
      <c r="H89" s="51"/>
      <c r="I89" s="491"/>
      <c r="J89" s="491"/>
      <c r="K89" s="51"/>
      <c r="L89" s="388"/>
      <c r="M89" s="55"/>
      <c r="N89" s="498"/>
      <c r="O89" s="374"/>
      <c r="P89" s="318"/>
      <c r="Q89" s="320"/>
      <c r="R89" s="449"/>
      <c r="S89" s="55"/>
      <c r="BX89" s="64"/>
      <c r="BY89" s="52"/>
      <c r="BZ89" s="52"/>
      <c r="CA89" s="52"/>
      <c r="CB89" s="52"/>
      <c r="CC89" s="113"/>
    </row>
    <row r="90" spans="2:81" ht="1.5" customHeight="1" x14ac:dyDescent="0.55000000000000004">
      <c r="B90" s="52"/>
      <c r="C90" s="52"/>
      <c r="D90" s="383"/>
      <c r="E90" s="389">
        <f>IF(EyP!$G$149&gt;=BZ325,1,0)</f>
        <v>0</v>
      </c>
      <c r="F90" s="51"/>
      <c r="G90" s="393"/>
      <c r="H90" s="51"/>
      <c r="I90" s="491"/>
      <c r="J90" s="491"/>
      <c r="K90" s="51"/>
      <c r="L90" s="388"/>
      <c r="M90" s="55"/>
      <c r="N90" s="498"/>
      <c r="O90" s="374"/>
      <c r="P90" s="318"/>
      <c r="Q90" s="320"/>
      <c r="R90" s="449"/>
      <c r="S90" s="55"/>
      <c r="BX90" s="64"/>
      <c r="BY90" s="52"/>
      <c r="BZ90" s="52"/>
      <c r="CA90" s="52"/>
      <c r="CB90" s="52"/>
      <c r="CC90" s="113"/>
    </row>
    <row r="91" spans="2:81" ht="1.5" customHeight="1" x14ac:dyDescent="0.55000000000000004">
      <c r="B91" s="52"/>
      <c r="C91" s="52"/>
      <c r="D91" s="383"/>
      <c r="E91" s="389">
        <f>IF(EyP!$G$149&gt;=BZ326,1,0)</f>
        <v>0</v>
      </c>
      <c r="F91" s="51"/>
      <c r="G91" s="393"/>
      <c r="H91" s="51"/>
      <c r="I91" s="491"/>
      <c r="J91" s="491"/>
      <c r="K91" s="51"/>
      <c r="L91" s="388"/>
      <c r="M91" s="55"/>
      <c r="N91" s="498"/>
      <c r="O91" s="374"/>
      <c r="P91" s="318"/>
      <c r="Q91" s="320"/>
      <c r="R91" s="449"/>
      <c r="S91" s="55"/>
      <c r="BX91" s="64"/>
      <c r="BY91" s="52"/>
      <c r="BZ91" s="52"/>
      <c r="CA91" s="52"/>
      <c r="CB91" s="52"/>
      <c r="CC91" s="113"/>
    </row>
    <row r="92" spans="2:81" ht="1.5" customHeight="1" x14ac:dyDescent="0.55000000000000004">
      <c r="B92" s="52"/>
      <c r="C92" s="52"/>
      <c r="D92" s="383"/>
      <c r="E92" s="389">
        <f>IF(EyP!$G$149&gt;=BZ327,1,0)</f>
        <v>0</v>
      </c>
      <c r="F92" s="51"/>
      <c r="G92" s="394"/>
      <c r="H92" s="390"/>
      <c r="I92" s="491"/>
      <c r="J92" s="491"/>
      <c r="K92" s="51"/>
      <c r="L92" s="388"/>
      <c r="M92" s="55"/>
      <c r="N92" s="498"/>
      <c r="O92" s="374"/>
      <c r="P92" s="318"/>
      <c r="Q92" s="320"/>
      <c r="R92" s="449"/>
      <c r="S92" s="55"/>
      <c r="BX92" s="64"/>
      <c r="BY92" s="52"/>
      <c r="BZ92" s="52"/>
      <c r="CA92" s="52"/>
      <c r="CB92" s="52"/>
      <c r="CC92" s="113"/>
    </row>
    <row r="93" spans="2:81" ht="1.5" customHeight="1" x14ac:dyDescent="0.55000000000000004">
      <c r="B93" s="52"/>
      <c r="C93" s="52"/>
      <c r="D93" s="383"/>
      <c r="E93" s="389">
        <f>IF(EyP!$G$149&gt;=BZ328,1,0)</f>
        <v>0</v>
      </c>
      <c r="F93" s="51"/>
      <c r="G93" s="394"/>
      <c r="H93" s="390"/>
      <c r="I93" s="491"/>
      <c r="J93" s="491"/>
      <c r="K93" s="51"/>
      <c r="L93" s="388"/>
      <c r="M93" s="55"/>
      <c r="N93" s="498"/>
      <c r="O93" s="374"/>
      <c r="P93" s="318"/>
      <c r="Q93" s="320"/>
      <c r="R93" s="449"/>
      <c r="S93" s="55"/>
      <c r="BX93" s="64"/>
      <c r="BY93" s="52"/>
      <c r="BZ93" s="52"/>
      <c r="CA93" s="52"/>
      <c r="CB93" s="52"/>
      <c r="CC93" s="113"/>
    </row>
    <row r="94" spans="2:81" ht="1.5" customHeight="1" x14ac:dyDescent="0.55000000000000004">
      <c r="B94" s="52"/>
      <c r="C94" s="52"/>
      <c r="D94" s="383"/>
      <c r="E94" s="389">
        <f>IF(EyP!$G$149&gt;=BZ329,1,0)</f>
        <v>0</v>
      </c>
      <c r="F94" s="51"/>
      <c r="G94" s="394"/>
      <c r="H94" s="390"/>
      <c r="I94" s="491"/>
      <c r="J94" s="491"/>
      <c r="K94" s="51"/>
      <c r="L94" s="388"/>
      <c r="M94" s="55"/>
      <c r="N94" s="498"/>
      <c r="O94" s="374"/>
      <c r="P94" s="318"/>
      <c r="Q94" s="320"/>
      <c r="R94" s="449"/>
      <c r="S94" s="55"/>
      <c r="BX94" s="64"/>
      <c r="BY94" s="52"/>
      <c r="BZ94" s="52"/>
      <c r="CA94" s="52"/>
      <c r="CB94" s="52"/>
      <c r="CC94" s="113"/>
    </row>
    <row r="95" spans="2:81" ht="1.5" customHeight="1" x14ac:dyDescent="0.55000000000000004">
      <c r="B95" s="52"/>
      <c r="C95" s="52"/>
      <c r="D95" s="383"/>
      <c r="E95" s="389">
        <f>IF(EyP!$G$149&gt;=BZ330,1,0)</f>
        <v>0</v>
      </c>
      <c r="F95" s="51"/>
      <c r="G95" s="394"/>
      <c r="H95" s="390"/>
      <c r="I95" s="491"/>
      <c r="J95" s="491"/>
      <c r="K95" s="51"/>
      <c r="L95" s="388"/>
      <c r="M95" s="55"/>
      <c r="N95" s="498"/>
      <c r="O95" s="374"/>
      <c r="P95" s="318"/>
      <c r="Q95" s="320"/>
      <c r="R95" s="449"/>
      <c r="S95" s="55"/>
      <c r="BX95" s="64"/>
      <c r="BY95" s="52"/>
      <c r="BZ95" s="52"/>
      <c r="CA95" s="52"/>
      <c r="CB95" s="52"/>
      <c r="CC95" s="113"/>
    </row>
    <row r="96" spans="2:81" ht="1.5" customHeight="1" x14ac:dyDescent="0.55000000000000004">
      <c r="B96" s="52"/>
      <c r="C96" s="52"/>
      <c r="D96" s="383"/>
      <c r="E96" s="389">
        <f>IF(EyP!$G$149&gt;=BZ331,1,0)</f>
        <v>0</v>
      </c>
      <c r="F96" s="51"/>
      <c r="G96" s="394"/>
      <c r="H96" s="390"/>
      <c r="I96" s="491"/>
      <c r="J96" s="491"/>
      <c r="K96" s="51"/>
      <c r="L96" s="388"/>
      <c r="M96" s="55"/>
      <c r="N96" s="374"/>
      <c r="O96" s="374"/>
      <c r="P96" s="318"/>
      <c r="Q96" s="320"/>
      <c r="R96" s="449"/>
      <c r="S96" s="55"/>
      <c r="BX96" s="64"/>
      <c r="BY96" s="52"/>
      <c r="BZ96" s="52"/>
      <c r="CA96" s="52"/>
      <c r="CB96" s="52"/>
      <c r="CC96" s="113"/>
    </row>
    <row r="97" spans="2:81" ht="1.5" customHeight="1" x14ac:dyDescent="0.55000000000000004">
      <c r="B97" s="52"/>
      <c r="C97" s="52"/>
      <c r="D97" s="383"/>
      <c r="E97" s="389">
        <f>IF(EyP!$G$149&gt;=BZ333,1,0)</f>
        <v>0</v>
      </c>
      <c r="F97" s="51"/>
      <c r="G97" s="394"/>
      <c r="H97" s="390"/>
      <c r="I97" s="491"/>
      <c r="J97" s="491"/>
      <c r="K97" s="51"/>
      <c r="L97" s="388"/>
      <c r="M97" s="55"/>
      <c r="N97" s="374"/>
      <c r="O97" s="374"/>
      <c r="P97" s="318"/>
      <c r="Q97" s="320"/>
      <c r="R97" s="449"/>
      <c r="S97" s="55"/>
      <c r="BX97" s="64"/>
      <c r="BY97" s="52"/>
      <c r="BZ97" s="52"/>
      <c r="CA97" s="52"/>
      <c r="CB97" s="52"/>
      <c r="CC97" s="113"/>
    </row>
    <row r="98" spans="2:81" ht="1.5" customHeight="1" x14ac:dyDescent="0.35">
      <c r="B98" s="52"/>
      <c r="C98" s="52"/>
      <c r="D98" s="383"/>
      <c r="E98" s="389">
        <f>IF(EyP!$G$149&gt;=BZ334,1,0)</f>
        <v>0</v>
      </c>
      <c r="F98" s="51"/>
      <c r="G98" s="472">
        <v>0</v>
      </c>
      <c r="H98" s="390"/>
      <c r="I98" s="491"/>
      <c r="J98" s="491"/>
      <c r="K98" s="51"/>
      <c r="L98" s="388"/>
      <c r="M98" s="55"/>
      <c r="N98" s="374"/>
      <c r="O98" s="374"/>
      <c r="P98" s="318"/>
      <c r="Q98" s="320"/>
      <c r="R98" s="449"/>
      <c r="S98" s="55"/>
      <c r="BX98" s="64"/>
      <c r="BY98" s="52"/>
      <c r="BZ98" s="52"/>
      <c r="CA98" s="52"/>
      <c r="CB98" s="52"/>
      <c r="CC98" s="113"/>
    </row>
    <row r="99" spans="2:81" ht="1.5" customHeight="1" x14ac:dyDescent="0.35">
      <c r="B99" s="52"/>
      <c r="C99" s="52"/>
      <c r="D99" s="383"/>
      <c r="E99" s="389">
        <f>IF(EyP!$G$149&gt;=BZ353,1,0)</f>
        <v>0</v>
      </c>
      <c r="F99" s="51"/>
      <c r="G99" s="472"/>
      <c r="H99" s="390"/>
      <c r="I99" s="491"/>
      <c r="J99" s="491"/>
      <c r="K99" s="51"/>
      <c r="L99" s="388"/>
      <c r="M99" s="55"/>
      <c r="N99" s="374"/>
      <c r="O99" s="374"/>
      <c r="P99" s="318"/>
      <c r="Q99" s="320"/>
      <c r="R99" s="55"/>
      <c r="S99" s="55"/>
      <c r="BX99" s="64"/>
      <c r="BY99" s="52"/>
      <c r="BZ99" s="52"/>
      <c r="CA99" s="52"/>
      <c r="CB99" s="52"/>
      <c r="CC99" s="113"/>
    </row>
    <row r="100" spans="2:81" ht="1.5" customHeight="1" x14ac:dyDescent="0.35">
      <c r="B100" s="52"/>
      <c r="C100" s="52"/>
      <c r="D100" s="383"/>
      <c r="E100" s="389">
        <f>IF(EyP!$G$149&gt;=BZ354,1,0)</f>
        <v>0</v>
      </c>
      <c r="F100" s="51"/>
      <c r="G100" s="472"/>
      <c r="H100" s="397"/>
      <c r="I100" s="491"/>
      <c r="J100" s="491"/>
      <c r="K100" s="51"/>
      <c r="L100" s="388"/>
      <c r="M100" s="55"/>
      <c r="N100" s="374"/>
      <c r="O100" s="374"/>
      <c r="P100" s="318"/>
      <c r="Q100" s="320"/>
      <c r="R100" s="55"/>
      <c r="S100" s="55"/>
      <c r="BX100" s="64"/>
      <c r="BY100" s="52"/>
      <c r="BZ100" s="52"/>
      <c r="CA100" s="52"/>
      <c r="CB100" s="52"/>
      <c r="CC100" s="113"/>
    </row>
    <row r="101" spans="2:81" ht="1.5" customHeight="1" x14ac:dyDescent="0.35">
      <c r="B101" s="52"/>
      <c r="C101" s="52"/>
      <c r="D101" s="383"/>
      <c r="E101" s="389">
        <f>IF(EyP!$G$149&gt;=BZ355,1,0)</f>
        <v>0</v>
      </c>
      <c r="F101" s="51"/>
      <c r="G101" s="472"/>
      <c r="H101" s="397"/>
      <c r="I101" s="491"/>
      <c r="J101" s="491"/>
      <c r="K101" s="51"/>
      <c r="L101" s="388"/>
      <c r="M101" s="55"/>
      <c r="N101" s="374"/>
      <c r="O101" s="374"/>
      <c r="P101" s="318"/>
      <c r="Q101" s="320"/>
      <c r="R101" s="55"/>
      <c r="S101" s="55"/>
      <c r="BX101" s="64"/>
      <c r="BY101" s="52"/>
      <c r="BZ101" s="52"/>
      <c r="CA101" s="52"/>
      <c r="CB101" s="52"/>
      <c r="CC101" s="113"/>
    </row>
    <row r="102" spans="2:81" ht="1.5" customHeight="1" x14ac:dyDescent="0.35">
      <c r="B102" s="52"/>
      <c r="C102" s="52"/>
      <c r="D102" s="383"/>
      <c r="E102" s="389">
        <f>IF(EyP!$G$149&gt;=BZ356,1,0)</f>
        <v>0</v>
      </c>
      <c r="F102" s="51"/>
      <c r="G102" s="472"/>
      <c r="H102" s="397"/>
      <c r="I102" s="398"/>
      <c r="J102" s="398"/>
      <c r="K102" s="51"/>
      <c r="L102" s="388"/>
      <c r="M102" s="55"/>
      <c r="N102" s="374"/>
      <c r="O102" s="374"/>
      <c r="P102" s="318"/>
      <c r="Q102" s="320"/>
      <c r="R102" s="55"/>
      <c r="S102" s="55"/>
      <c r="BX102" s="64"/>
      <c r="BY102" s="52"/>
      <c r="BZ102" s="52"/>
      <c r="CA102" s="52"/>
      <c r="CB102" s="52"/>
      <c r="CC102" s="113"/>
    </row>
    <row r="103" spans="2:81" ht="1.5" customHeight="1" x14ac:dyDescent="0.35">
      <c r="B103" s="52"/>
      <c r="C103" s="52"/>
      <c r="D103" s="383"/>
      <c r="E103" s="389">
        <f>IF(EyP!$G$149&gt;=BZ357,1,0)</f>
        <v>0</v>
      </c>
      <c r="F103" s="51"/>
      <c r="G103" s="472"/>
      <c r="H103" s="397"/>
      <c r="I103" s="398"/>
      <c r="J103" s="398"/>
      <c r="K103" s="51"/>
      <c r="L103" s="388"/>
      <c r="M103" s="55"/>
      <c r="N103" s="374"/>
      <c r="O103" s="374"/>
      <c r="P103" s="318"/>
      <c r="Q103" s="320"/>
      <c r="R103" s="55"/>
      <c r="S103" s="55"/>
      <c r="BX103" s="64"/>
      <c r="BY103" s="52"/>
      <c r="BZ103" s="52"/>
      <c r="CA103" s="52"/>
      <c r="CB103" s="52"/>
      <c r="CC103" s="113"/>
    </row>
    <row r="104" spans="2:81" ht="1.5" customHeight="1" x14ac:dyDescent="0.35">
      <c r="B104" s="52"/>
      <c r="C104" s="52"/>
      <c r="D104" s="383"/>
      <c r="E104" s="389">
        <f>IF(EyP!$G$149&gt;=BZ358,1,0)</f>
        <v>0</v>
      </c>
      <c r="F104" s="51"/>
      <c r="G104" s="472"/>
      <c r="H104" s="397"/>
      <c r="I104" s="398"/>
      <c r="J104" s="398"/>
      <c r="K104" s="51"/>
      <c r="L104" s="388"/>
      <c r="M104" s="55"/>
      <c r="N104" s="374"/>
      <c r="O104" s="374"/>
      <c r="P104" s="318"/>
      <c r="Q104" s="320"/>
      <c r="R104" s="55"/>
      <c r="BX104" s="64"/>
      <c r="BY104" s="52"/>
      <c r="BZ104" s="52"/>
      <c r="CA104" s="52"/>
      <c r="CB104" s="52"/>
      <c r="CC104" s="113"/>
    </row>
    <row r="105" spans="2:81" ht="1.5" customHeight="1" thickBot="1" x14ac:dyDescent="0.4">
      <c r="B105" s="52"/>
      <c r="C105" s="52"/>
      <c r="D105" s="383"/>
      <c r="E105" s="377">
        <f>IF(EyP!G149=0,0,1)</f>
        <v>0</v>
      </c>
      <c r="F105" s="378"/>
      <c r="G105" s="472"/>
      <c r="H105" s="397"/>
      <c r="I105" s="398"/>
      <c r="J105" s="398"/>
      <c r="K105" s="51"/>
      <c r="L105" s="388"/>
      <c r="M105" s="55"/>
      <c r="N105" s="374"/>
      <c r="O105" s="374"/>
      <c r="P105" s="318"/>
      <c r="Q105" s="320"/>
      <c r="R105" s="55"/>
      <c r="BX105" s="64"/>
      <c r="BY105" s="52"/>
      <c r="BZ105" s="52"/>
      <c r="CA105" s="52"/>
      <c r="CB105" s="52"/>
      <c r="CC105" s="113"/>
    </row>
    <row r="106" spans="2:81" ht="1.5" customHeight="1" thickTop="1" x14ac:dyDescent="0.35">
      <c r="B106" s="52"/>
      <c r="C106" s="52"/>
      <c r="D106" s="399"/>
      <c r="E106" s="389">
        <f>IF(EyP!G150=0,0,-1)</f>
        <v>0</v>
      </c>
      <c r="F106" s="51"/>
      <c r="G106" s="472"/>
      <c r="H106" s="397"/>
      <c r="I106" s="398"/>
      <c r="J106" s="398"/>
      <c r="K106" s="51"/>
      <c r="L106" s="388"/>
      <c r="M106" s="55"/>
      <c r="N106" s="374"/>
      <c r="O106" s="374"/>
      <c r="P106" s="318"/>
      <c r="Q106" s="320"/>
      <c r="R106" s="55"/>
      <c r="BX106" s="64"/>
      <c r="BY106" s="52"/>
      <c r="BZ106" s="52"/>
      <c r="CA106" s="52"/>
      <c r="CB106" s="52"/>
      <c r="CC106" s="113"/>
    </row>
    <row r="107" spans="2:81" ht="1.5" customHeight="1" x14ac:dyDescent="0.35">
      <c r="B107" s="52"/>
      <c r="C107" s="52"/>
      <c r="D107" s="399"/>
      <c r="E107" s="389">
        <f>IF(EyP!$G$150&gt;=BY146,0,-1)</f>
        <v>0</v>
      </c>
      <c r="F107" s="51"/>
      <c r="G107" s="472"/>
      <c r="H107" s="397"/>
      <c r="I107" s="398"/>
      <c r="J107" s="398"/>
      <c r="K107" s="51"/>
      <c r="L107" s="388"/>
      <c r="M107" s="55"/>
      <c r="N107" s="374"/>
      <c r="O107" s="374"/>
      <c r="P107" s="318"/>
      <c r="Q107" s="320"/>
      <c r="R107" s="55"/>
      <c r="BX107" s="64"/>
      <c r="BY107" s="52"/>
      <c r="BZ107" s="52"/>
      <c r="CA107" s="52"/>
      <c r="CB107" s="52"/>
      <c r="CC107" s="113"/>
    </row>
    <row r="108" spans="2:81" ht="1.5" customHeight="1" x14ac:dyDescent="0.55000000000000004">
      <c r="B108" s="52"/>
      <c r="C108" s="52"/>
      <c r="D108" s="399"/>
      <c r="E108" s="400">
        <f>IF(EyP!$G$150&gt;=BY147,0,-1)</f>
        <v>0</v>
      </c>
      <c r="F108" s="387"/>
      <c r="G108" s="393"/>
      <c r="H108" s="51"/>
      <c r="I108" s="398"/>
      <c r="J108" s="398"/>
      <c r="K108" s="51"/>
      <c r="L108" s="388"/>
      <c r="M108" s="55"/>
      <c r="N108" s="374"/>
      <c r="O108" s="374"/>
      <c r="P108" s="318"/>
      <c r="Q108" s="320"/>
      <c r="R108" s="55"/>
      <c r="BX108" s="64"/>
      <c r="BY108" s="52"/>
      <c r="BZ108" s="52"/>
      <c r="CA108" s="52"/>
      <c r="CB108" s="52"/>
      <c r="CC108" s="113"/>
    </row>
    <row r="109" spans="2:81" ht="1.5" customHeight="1" x14ac:dyDescent="0.35">
      <c r="B109" s="52"/>
      <c r="C109" s="52"/>
      <c r="D109" s="383"/>
      <c r="E109" s="400">
        <f>IF(EyP!$G$150&gt;=BY148,0,-1)</f>
        <v>0</v>
      </c>
      <c r="F109" s="387"/>
      <c r="G109" s="401"/>
      <c r="H109" s="51"/>
      <c r="I109" s="398"/>
      <c r="J109" s="398"/>
      <c r="K109" s="51"/>
      <c r="L109" s="388"/>
      <c r="M109" s="55"/>
      <c r="N109" s="374"/>
      <c r="O109" s="374"/>
      <c r="P109" s="318"/>
      <c r="Q109" s="320"/>
      <c r="R109" s="55"/>
      <c r="BX109" s="64"/>
      <c r="BY109" s="52"/>
      <c r="BZ109" s="52"/>
      <c r="CA109" s="52"/>
      <c r="CB109" s="52"/>
      <c r="CC109" s="113"/>
    </row>
    <row r="110" spans="2:81" ht="1.5" customHeight="1" x14ac:dyDescent="0.35">
      <c r="B110" s="52"/>
      <c r="C110" s="52"/>
      <c r="D110" s="383"/>
      <c r="E110" s="400">
        <f>IF(EyP!$G$150&gt;=BY149,0,-1)</f>
        <v>0</v>
      </c>
      <c r="F110" s="387"/>
      <c r="G110" s="387"/>
      <c r="H110" s="51"/>
      <c r="I110" s="398"/>
      <c r="J110" s="398"/>
      <c r="K110" s="51"/>
      <c r="L110" s="388"/>
      <c r="M110" s="55"/>
      <c r="N110" s="374"/>
      <c r="O110" s="374"/>
      <c r="P110" s="318"/>
      <c r="Q110" s="320"/>
      <c r="R110" s="55"/>
      <c r="BX110" s="64"/>
      <c r="BY110" s="52"/>
      <c r="BZ110" s="52"/>
      <c r="CA110" s="52"/>
      <c r="CB110" s="52"/>
      <c r="CC110" s="113"/>
    </row>
    <row r="111" spans="2:81" ht="1.5" customHeight="1" x14ac:dyDescent="0.35">
      <c r="B111" s="52"/>
      <c r="C111" s="52"/>
      <c r="D111" s="383"/>
      <c r="E111" s="400">
        <f>IF(EyP!$G$150&gt;=BY150,0,-1)</f>
        <v>0</v>
      </c>
      <c r="F111" s="387"/>
      <c r="G111" s="387"/>
      <c r="H111" s="51"/>
      <c r="I111" s="398"/>
      <c r="J111" s="398"/>
      <c r="K111" s="51"/>
      <c r="L111" s="388"/>
      <c r="M111" s="55"/>
      <c r="N111" s="374"/>
      <c r="O111" s="374"/>
      <c r="P111" s="318"/>
      <c r="Q111" s="320"/>
      <c r="R111" s="55"/>
      <c r="BX111" s="64"/>
      <c r="BY111" s="52"/>
      <c r="BZ111" s="52"/>
      <c r="CA111" s="52"/>
      <c r="CB111" s="52"/>
      <c r="CC111" s="113"/>
    </row>
    <row r="112" spans="2:81" ht="1.5" customHeight="1" x14ac:dyDescent="0.35">
      <c r="B112" s="52"/>
      <c r="C112" s="52"/>
      <c r="D112" s="383"/>
      <c r="E112" s="400">
        <f>IF(EyP!$G$150&gt;=BY151,0,-1)</f>
        <v>0</v>
      </c>
      <c r="F112" s="387"/>
      <c r="G112" s="387"/>
      <c r="H112" s="51"/>
      <c r="I112" s="398"/>
      <c r="J112" s="398"/>
      <c r="K112" s="51"/>
      <c r="L112" s="388"/>
      <c r="M112" s="55"/>
      <c r="N112" s="374"/>
      <c r="O112" s="374"/>
      <c r="P112" s="318"/>
      <c r="Q112" s="320"/>
      <c r="R112" s="55"/>
      <c r="BX112" s="64"/>
      <c r="BY112" s="52"/>
      <c r="BZ112" s="52"/>
      <c r="CA112" s="52"/>
      <c r="CB112" s="52"/>
      <c r="CC112" s="113"/>
    </row>
    <row r="113" spans="2:81" ht="1.5" customHeight="1" x14ac:dyDescent="0.35">
      <c r="B113" s="52"/>
      <c r="C113" s="52"/>
      <c r="D113" s="383"/>
      <c r="E113" s="400">
        <f>IF(EyP!$G$150&gt;=BY152,0,-1)</f>
        <v>0</v>
      </c>
      <c r="F113" s="387"/>
      <c r="G113" s="387"/>
      <c r="H113" s="51"/>
      <c r="I113" s="398"/>
      <c r="J113" s="398"/>
      <c r="K113" s="51"/>
      <c r="L113" s="388"/>
      <c r="M113" s="55"/>
      <c r="N113" s="374"/>
      <c r="O113" s="374"/>
      <c r="P113" s="318"/>
      <c r="Q113" s="320"/>
      <c r="R113" s="55"/>
      <c r="BX113" s="64"/>
      <c r="BY113" s="52"/>
      <c r="BZ113" s="52"/>
      <c r="CA113" s="52"/>
      <c r="CB113" s="52"/>
      <c r="CC113" s="113"/>
    </row>
    <row r="114" spans="2:81" ht="1.5" customHeight="1" x14ac:dyDescent="0.35">
      <c r="B114" s="52"/>
      <c r="C114" s="52"/>
      <c r="D114" s="383"/>
      <c r="E114" s="400">
        <f>IF(EyP!$G$150&gt;=BY153,0,-1)</f>
        <v>0</v>
      </c>
      <c r="F114" s="387"/>
      <c r="G114" s="387"/>
      <c r="H114" s="51"/>
      <c r="I114" s="51"/>
      <c r="J114" s="51"/>
      <c r="K114" s="51"/>
      <c r="L114" s="388"/>
      <c r="M114" s="55"/>
      <c r="N114" s="374"/>
      <c r="O114" s="374"/>
      <c r="P114" s="318"/>
      <c r="Q114" s="320"/>
      <c r="R114" s="55"/>
      <c r="BX114" s="64"/>
      <c r="BY114" s="52"/>
      <c r="BZ114" s="52"/>
      <c r="CA114" s="52"/>
      <c r="CB114" s="52"/>
      <c r="CC114" s="113"/>
    </row>
    <row r="115" spans="2:81" ht="1.5" customHeight="1" x14ac:dyDescent="0.35">
      <c r="B115" s="52"/>
      <c r="C115" s="52"/>
      <c r="D115" s="383"/>
      <c r="E115" s="402">
        <f>IF(EyP!$G$150&gt;=BY154,0,-1)</f>
        <v>0</v>
      </c>
      <c r="F115" s="387"/>
      <c r="G115" s="387"/>
      <c r="H115" s="51"/>
      <c r="I115" s="51"/>
      <c r="J115" s="51"/>
      <c r="K115" s="51"/>
      <c r="L115" s="388"/>
      <c r="M115" s="55"/>
      <c r="N115" s="374"/>
      <c r="O115" s="374"/>
      <c r="P115" s="318"/>
      <c r="Q115" s="320"/>
      <c r="R115" s="55"/>
      <c r="BX115" s="64"/>
      <c r="BY115" s="52"/>
      <c r="BZ115" s="52"/>
      <c r="CA115" s="52"/>
      <c r="CB115" s="52"/>
      <c r="CC115" s="113"/>
    </row>
    <row r="116" spans="2:81" ht="6.75" customHeight="1" thickBot="1" x14ac:dyDescent="0.4">
      <c r="B116" s="52"/>
      <c r="C116" s="52"/>
      <c r="D116" s="403"/>
      <c r="E116" s="404"/>
      <c r="F116" s="404"/>
      <c r="G116" s="404"/>
      <c r="H116" s="405"/>
      <c r="I116" s="405"/>
      <c r="J116" s="405"/>
      <c r="K116" s="405"/>
      <c r="L116" s="406"/>
      <c r="M116" s="312"/>
      <c r="N116" s="376"/>
      <c r="O116" s="376"/>
      <c r="P116" s="319"/>
      <c r="Q116" s="320"/>
      <c r="R116" s="55"/>
      <c r="BX116" s="64"/>
      <c r="BY116" s="52"/>
      <c r="BZ116" s="52"/>
      <c r="CA116" s="52"/>
      <c r="CB116" s="52"/>
      <c r="CC116" s="113"/>
    </row>
    <row r="117" spans="2:81" ht="2.25" customHeight="1" thickTop="1" thickBot="1" x14ac:dyDescent="0.3">
      <c r="B117" s="52"/>
      <c r="C117" s="52"/>
      <c r="D117" s="52"/>
      <c r="E117" s="52"/>
      <c r="F117" s="52"/>
      <c r="G117" s="52"/>
      <c r="H117" s="52"/>
      <c r="I117" s="311"/>
      <c r="J117" s="52"/>
      <c r="K117" s="52"/>
      <c r="L117" s="52"/>
      <c r="M117" s="52"/>
      <c r="N117" s="52"/>
      <c r="O117" s="52"/>
      <c r="P117" s="52"/>
      <c r="Q117" s="320"/>
      <c r="R117" s="55"/>
      <c r="BX117" s="64"/>
      <c r="BY117" s="52"/>
      <c r="BZ117" s="52"/>
      <c r="CA117" s="52"/>
      <c r="CB117" s="52"/>
      <c r="CC117" s="113"/>
    </row>
    <row r="118" spans="2:81" ht="15.75" customHeight="1" thickTop="1" x14ac:dyDescent="0.35">
      <c r="B118" s="52"/>
      <c r="C118" s="52"/>
      <c r="D118" s="459" t="s">
        <v>194</v>
      </c>
      <c r="E118" s="460"/>
      <c r="F118" s="460"/>
      <c r="G118" s="460"/>
      <c r="H118" s="461"/>
      <c r="I118" s="247"/>
      <c r="J118" s="247"/>
      <c r="K118" s="247"/>
      <c r="L118" s="247"/>
      <c r="M118" s="247"/>
      <c r="N118" s="247"/>
      <c r="O118" s="247"/>
      <c r="P118" s="52"/>
      <c r="Q118" s="320"/>
      <c r="R118" s="55"/>
      <c r="BX118" s="64"/>
      <c r="BY118" s="52"/>
      <c r="BZ118" s="52"/>
      <c r="CA118" s="52"/>
      <c r="CB118" s="52"/>
      <c r="CC118" s="113"/>
    </row>
    <row r="119" spans="2:81" ht="5.0999999999999996" customHeight="1" x14ac:dyDescent="0.35">
      <c r="B119" s="52"/>
      <c r="C119" s="346"/>
      <c r="D119" s="347"/>
      <c r="E119" s="347"/>
      <c r="F119" s="347"/>
      <c r="G119" s="347"/>
      <c r="H119" s="347"/>
      <c r="I119" s="347"/>
      <c r="J119" s="347"/>
      <c r="K119" s="347"/>
      <c r="L119" s="347"/>
      <c r="M119" s="347"/>
      <c r="N119" s="347"/>
      <c r="O119" s="347"/>
      <c r="P119" s="348"/>
      <c r="Q119" s="320"/>
      <c r="R119" s="55"/>
      <c r="BX119" s="64"/>
      <c r="BY119" s="52"/>
      <c r="BZ119" s="52"/>
      <c r="CA119" s="52"/>
      <c r="CB119" s="52"/>
      <c r="CC119" s="113"/>
    </row>
    <row r="120" spans="2:81" ht="19.95" customHeight="1" x14ac:dyDescent="0.4">
      <c r="B120" s="52"/>
      <c r="C120" s="349"/>
      <c r="D120" s="458" t="s">
        <v>247</v>
      </c>
      <c r="E120" s="458"/>
      <c r="F120" s="458"/>
      <c r="G120" s="363"/>
      <c r="H120" s="364"/>
      <c r="I120" s="364"/>
      <c r="J120" s="368" t="str">
        <f>Calc!$C$2</f>
        <v>La idea de negocio…</v>
      </c>
      <c r="K120" s="365"/>
      <c r="L120" s="365"/>
      <c r="M120" s="364"/>
      <c r="N120" s="364"/>
      <c r="O120" s="366"/>
      <c r="P120" s="350"/>
      <c r="Q120" s="320"/>
      <c r="R120" s="55"/>
      <c r="BX120" s="64"/>
      <c r="BY120" s="52"/>
      <c r="BZ120" s="52"/>
      <c r="CA120" s="52"/>
      <c r="CB120" s="52"/>
      <c r="CC120" s="113"/>
    </row>
    <row r="121" spans="2:81" ht="19.95" customHeight="1" x14ac:dyDescent="0.35">
      <c r="B121" s="52"/>
      <c r="C121" s="349"/>
      <c r="D121" s="443"/>
      <c r="E121" s="493" t="s">
        <v>283</v>
      </c>
      <c r="F121" s="493"/>
      <c r="G121" s="493"/>
      <c r="H121" s="493"/>
      <c r="I121" s="493"/>
      <c r="J121" s="493"/>
      <c r="K121" s="493"/>
      <c r="L121" s="493"/>
      <c r="M121" s="493"/>
      <c r="N121" s="493"/>
      <c r="O121" s="494"/>
      <c r="P121" s="350"/>
      <c r="Q121" s="320"/>
      <c r="R121" s="55"/>
      <c r="BX121" s="64"/>
      <c r="BY121" s="52"/>
      <c r="BZ121" s="52"/>
      <c r="CA121" s="52"/>
      <c r="CB121" s="52"/>
      <c r="CC121" s="113"/>
    </row>
    <row r="122" spans="2:81" ht="19.95" customHeight="1" x14ac:dyDescent="0.45">
      <c r="B122" s="52"/>
      <c r="C122" s="349"/>
      <c r="D122" s="369"/>
      <c r="E122" s="370"/>
      <c r="F122" s="371" t="s">
        <v>82</v>
      </c>
      <c r="G122" s="464"/>
      <c r="H122" s="465"/>
      <c r="I122" s="465"/>
      <c r="J122" s="465"/>
      <c r="K122" s="465"/>
      <c r="L122" s="465"/>
      <c r="M122" s="465"/>
      <c r="N122" s="465"/>
      <c r="O122" s="466"/>
      <c r="P122" s="350"/>
      <c r="Q122" s="442" t="str">
        <f>IF(G122=0,"&lt;&lt; Falta respuesta, elige de la lista","")</f>
        <v>&lt;&lt; Falta respuesta, elige de la lista</v>
      </c>
      <c r="R122" s="55"/>
      <c r="BX122" s="64"/>
      <c r="BY122" s="52"/>
      <c r="BZ122" s="52"/>
      <c r="CA122" s="52"/>
      <c r="CB122" s="52"/>
      <c r="CC122" s="113"/>
    </row>
    <row r="123" spans="2:81" ht="4.95" customHeight="1" x14ac:dyDescent="0.35">
      <c r="B123" s="52"/>
      <c r="C123" s="349"/>
      <c r="D123" s="330"/>
      <c r="E123" s="330"/>
      <c r="F123" s="330"/>
      <c r="G123" s="330"/>
      <c r="H123" s="330"/>
      <c r="I123" s="330"/>
      <c r="J123" s="330"/>
      <c r="K123" s="330"/>
      <c r="L123" s="330"/>
      <c r="M123" s="330"/>
      <c r="N123" s="331"/>
      <c r="O123" s="330"/>
      <c r="P123" s="350"/>
      <c r="Q123" s="320"/>
      <c r="R123" s="55"/>
      <c r="BX123" s="64"/>
      <c r="BY123" s="52"/>
      <c r="BZ123" s="52"/>
      <c r="CA123" s="52"/>
      <c r="CB123" s="52"/>
      <c r="CC123" s="113"/>
    </row>
    <row r="124" spans="2:81" ht="19.95" customHeight="1" x14ac:dyDescent="0.4">
      <c r="B124" s="52"/>
      <c r="C124" s="349"/>
      <c r="D124" s="458" t="s">
        <v>248</v>
      </c>
      <c r="E124" s="458"/>
      <c r="F124" s="458"/>
      <c r="G124" s="363"/>
      <c r="H124" s="364"/>
      <c r="I124" s="364"/>
      <c r="J124" s="368" t="str">
        <f>Calc!$C$7</f>
        <v xml:space="preserve">Esta idea ... </v>
      </c>
      <c r="K124" s="365"/>
      <c r="L124" s="365"/>
      <c r="M124" s="364"/>
      <c r="N124" s="364"/>
      <c r="O124" s="366"/>
      <c r="P124" s="350"/>
      <c r="Q124" s="320"/>
      <c r="R124" s="55"/>
      <c r="BX124" s="64"/>
      <c r="BY124" s="52"/>
      <c r="BZ124" s="52"/>
      <c r="CA124" s="52"/>
      <c r="CB124" s="52"/>
      <c r="CC124" s="113"/>
    </row>
    <row r="125" spans="2:81" ht="19.95" customHeight="1" x14ac:dyDescent="0.45">
      <c r="B125" s="52"/>
      <c r="C125" s="349"/>
      <c r="D125" s="444"/>
      <c r="E125" s="493" t="s">
        <v>284</v>
      </c>
      <c r="F125" s="493"/>
      <c r="G125" s="493"/>
      <c r="H125" s="493"/>
      <c r="I125" s="493"/>
      <c r="J125" s="493"/>
      <c r="K125" s="493"/>
      <c r="L125" s="493"/>
      <c r="M125" s="493"/>
      <c r="N125" s="493"/>
      <c r="O125" s="493"/>
      <c r="P125" s="350"/>
      <c r="Q125" s="320"/>
      <c r="R125" s="55"/>
      <c r="BX125" s="64"/>
      <c r="BY125" s="52"/>
      <c r="BZ125" s="52"/>
      <c r="CA125" s="52"/>
      <c r="CB125" s="52"/>
      <c r="CC125" s="113"/>
    </row>
    <row r="126" spans="2:81" ht="19.95" customHeight="1" x14ac:dyDescent="0.45">
      <c r="B126" s="52"/>
      <c r="C126" s="349"/>
      <c r="D126" s="369"/>
      <c r="E126" s="370"/>
      <c r="F126" s="371" t="s">
        <v>82</v>
      </c>
      <c r="G126" s="467"/>
      <c r="H126" s="468"/>
      <c r="I126" s="468"/>
      <c r="J126" s="468"/>
      <c r="K126" s="468"/>
      <c r="L126" s="468"/>
      <c r="M126" s="468"/>
      <c r="N126" s="468"/>
      <c r="O126" s="469"/>
      <c r="P126" s="350"/>
      <c r="Q126" s="367" t="str">
        <f>IF(G122=0,"",IF(G126=0,"&lt;&lt; Falta respuesta, elige de la lista",""))</f>
        <v/>
      </c>
      <c r="R126" s="333"/>
      <c r="S126" s="329"/>
      <c r="T126" s="329"/>
      <c r="U126" s="334"/>
      <c r="V126" s="327"/>
      <c r="W126" s="327"/>
      <c r="X126" s="335"/>
      <c r="Y126" s="328"/>
      <c r="Z126" s="328"/>
      <c r="AA126" s="327"/>
      <c r="AB126" s="327"/>
      <c r="AC126" s="327"/>
      <c r="BX126" s="64"/>
      <c r="BY126" s="52"/>
      <c r="BZ126" s="52"/>
      <c r="CA126" s="52"/>
      <c r="CB126" s="52"/>
      <c r="CC126" s="113"/>
    </row>
    <row r="127" spans="2:81" ht="4.95" customHeight="1" x14ac:dyDescent="0.45">
      <c r="B127" s="52"/>
      <c r="C127" s="349"/>
      <c r="D127" s="330"/>
      <c r="E127" s="330"/>
      <c r="F127" s="330"/>
      <c r="G127" s="330"/>
      <c r="H127" s="330"/>
      <c r="I127" s="330"/>
      <c r="J127" s="330"/>
      <c r="K127" s="330"/>
      <c r="L127" s="330"/>
      <c r="M127" s="330"/>
      <c r="N127" s="331"/>
      <c r="O127" s="330"/>
      <c r="P127" s="350"/>
      <c r="Q127" s="320"/>
      <c r="R127" s="325"/>
      <c r="S127" s="326"/>
      <c r="T127" s="326"/>
      <c r="U127" s="326"/>
      <c r="V127" s="327"/>
      <c r="W127" s="327"/>
      <c r="X127" s="328"/>
      <c r="Y127" s="328"/>
      <c r="Z127" s="329"/>
      <c r="AA127" s="327"/>
      <c r="AB127" s="324"/>
      <c r="AC127" s="327"/>
      <c r="BX127" s="64"/>
      <c r="BY127" s="52"/>
      <c r="BZ127" s="52"/>
      <c r="CA127" s="52"/>
      <c r="CB127" s="52"/>
      <c r="CC127" s="113"/>
    </row>
    <row r="128" spans="2:81" ht="19.95" customHeight="1" x14ac:dyDescent="0.4">
      <c r="B128" s="52"/>
      <c r="C128" s="349"/>
      <c r="D128" s="458" t="s">
        <v>249</v>
      </c>
      <c r="E128" s="458"/>
      <c r="F128" s="458"/>
      <c r="G128" s="363"/>
      <c r="H128" s="364"/>
      <c r="I128" s="364"/>
      <c r="J128" s="368" t="str">
        <f>Calc!$C$12</f>
        <v>Me he decidido por este negocio porque…</v>
      </c>
      <c r="K128" s="365"/>
      <c r="L128" s="365"/>
      <c r="M128" s="364"/>
      <c r="N128" s="364"/>
      <c r="O128" s="366"/>
      <c r="P128" s="350"/>
      <c r="Q128" s="320"/>
      <c r="R128" s="325"/>
      <c r="S128" s="326"/>
      <c r="T128" s="326"/>
      <c r="U128" s="326"/>
      <c r="V128" s="327"/>
      <c r="W128" s="327"/>
      <c r="X128" s="327"/>
      <c r="Y128" s="327"/>
      <c r="Z128" s="327"/>
      <c r="AA128" s="327"/>
      <c r="AB128" s="332"/>
      <c r="AC128" s="327"/>
      <c r="BX128" s="64"/>
      <c r="BY128" s="52"/>
      <c r="BZ128" s="52"/>
      <c r="CA128" s="52"/>
      <c r="CB128" s="52"/>
      <c r="CC128" s="113"/>
    </row>
    <row r="129" spans="2:81" ht="19.95" customHeight="1" x14ac:dyDescent="0.45">
      <c r="B129" s="52"/>
      <c r="C129" s="349"/>
      <c r="D129" s="444"/>
      <c r="E129" s="441"/>
      <c r="F129" s="445"/>
      <c r="G129" s="493" t="s">
        <v>276</v>
      </c>
      <c r="H129" s="493"/>
      <c r="I129" s="493"/>
      <c r="J129" s="493"/>
      <c r="K129" s="493"/>
      <c r="L129" s="493"/>
      <c r="M129" s="493"/>
      <c r="N129" s="493"/>
      <c r="O129" s="493"/>
      <c r="P129" s="350"/>
      <c r="Q129" s="320"/>
      <c r="R129" s="55"/>
      <c r="BX129" s="64"/>
      <c r="BY129" s="52"/>
      <c r="BZ129" s="52"/>
      <c r="CA129" s="52"/>
      <c r="CB129" s="52"/>
      <c r="CC129" s="113"/>
    </row>
    <row r="130" spans="2:81" ht="19.95" customHeight="1" x14ac:dyDescent="0.45">
      <c r="B130" s="52"/>
      <c r="C130" s="349"/>
      <c r="D130" s="369"/>
      <c r="E130" s="370"/>
      <c r="F130" s="371" t="s">
        <v>82</v>
      </c>
      <c r="G130" s="467"/>
      <c r="H130" s="468"/>
      <c r="I130" s="468"/>
      <c r="J130" s="468"/>
      <c r="K130" s="468"/>
      <c r="L130" s="468"/>
      <c r="M130" s="468"/>
      <c r="N130" s="468"/>
      <c r="O130" s="469"/>
      <c r="P130" s="350"/>
      <c r="Q130" s="367" t="str">
        <f>IF(G126=0,"",IF(G130=0,"&lt;&lt; Falta respuesta, elige de la lista",""))</f>
        <v/>
      </c>
      <c r="R130" s="55"/>
      <c r="BX130" s="64"/>
      <c r="BY130" s="52"/>
      <c r="BZ130" s="52"/>
      <c r="CA130" s="52"/>
      <c r="CB130" s="52"/>
      <c r="CC130" s="113"/>
    </row>
    <row r="131" spans="2:81" ht="4.95" customHeight="1" x14ac:dyDescent="0.35">
      <c r="B131" s="52"/>
      <c r="C131" s="349"/>
      <c r="D131" s="330"/>
      <c r="E131" s="330"/>
      <c r="F131" s="330"/>
      <c r="G131" s="330"/>
      <c r="H131" s="330"/>
      <c r="I131" s="330"/>
      <c r="J131" s="330"/>
      <c r="K131" s="330"/>
      <c r="L131" s="330"/>
      <c r="M131" s="330"/>
      <c r="N131" s="331"/>
      <c r="O131" s="330"/>
      <c r="P131" s="350"/>
      <c r="Q131" s="320"/>
      <c r="R131" s="55"/>
      <c r="BX131" s="64"/>
      <c r="BY131" s="52"/>
      <c r="BZ131" s="52"/>
      <c r="CA131" s="52"/>
      <c r="CB131" s="52"/>
      <c r="CC131" s="113"/>
    </row>
    <row r="132" spans="2:81" ht="19.95" customHeight="1" x14ac:dyDescent="0.4">
      <c r="B132" s="52"/>
      <c r="C132" s="349"/>
      <c r="D132" s="458" t="s">
        <v>250</v>
      </c>
      <c r="E132" s="458"/>
      <c r="F132" s="458"/>
      <c r="G132" s="363"/>
      <c r="H132" s="364"/>
      <c r="I132" s="364"/>
      <c r="J132" s="368" t="str">
        <f>Calc!$C$16</f>
        <v>¿El mercado actualmente pide lo que vas a ofrecer?</v>
      </c>
      <c r="K132" s="365"/>
      <c r="L132" s="365"/>
      <c r="M132" s="364"/>
      <c r="N132" s="364"/>
      <c r="O132" s="366"/>
      <c r="P132" s="350"/>
      <c r="Q132" s="320"/>
      <c r="R132" s="55"/>
      <c r="BX132" s="64"/>
      <c r="BY132" s="52"/>
      <c r="BZ132" s="52"/>
      <c r="CA132" s="52"/>
      <c r="CB132" s="52"/>
      <c r="CC132" s="113"/>
    </row>
    <row r="133" spans="2:81" ht="19.95" customHeight="1" x14ac:dyDescent="0.45">
      <c r="B133" s="52"/>
      <c r="C133" s="349"/>
      <c r="D133" s="446"/>
      <c r="E133" s="446"/>
      <c r="F133" s="446"/>
      <c r="G133" s="493" t="s">
        <v>277</v>
      </c>
      <c r="H133" s="493"/>
      <c r="I133" s="493"/>
      <c r="J133" s="493"/>
      <c r="K133" s="493"/>
      <c r="L133" s="493"/>
      <c r="M133" s="493"/>
      <c r="N133" s="493"/>
      <c r="O133" s="493"/>
      <c r="P133" s="350"/>
      <c r="Q133" s="320"/>
      <c r="R133" s="55"/>
      <c r="BX133" s="64"/>
      <c r="BY133" s="52"/>
      <c r="BZ133" s="52"/>
      <c r="CA133" s="52"/>
      <c r="CB133" s="52"/>
      <c r="CC133" s="113"/>
    </row>
    <row r="134" spans="2:81" ht="19.95" customHeight="1" x14ac:dyDescent="0.45">
      <c r="B134" s="52"/>
      <c r="C134" s="349"/>
      <c r="D134" s="369"/>
      <c r="E134" s="370"/>
      <c r="F134" s="371" t="s">
        <v>82</v>
      </c>
      <c r="G134" s="467"/>
      <c r="H134" s="468"/>
      <c r="I134" s="468"/>
      <c r="J134" s="468"/>
      <c r="K134" s="468"/>
      <c r="L134" s="468"/>
      <c r="M134" s="468"/>
      <c r="N134" s="468"/>
      <c r="O134" s="469"/>
      <c r="P134" s="350"/>
      <c r="Q134" s="367" t="str">
        <f>IF(G130=0,"",IF(G134=0,"&lt;&lt; Falta respuesta, elige de la lista",""))</f>
        <v/>
      </c>
      <c r="R134" s="55"/>
      <c r="BX134" s="64"/>
      <c r="BY134" s="52"/>
      <c r="BZ134" s="52"/>
      <c r="CA134" s="52"/>
      <c r="CB134" s="52"/>
      <c r="CC134" s="113"/>
    </row>
    <row r="135" spans="2:81" ht="4.95" customHeight="1" x14ac:dyDescent="0.35">
      <c r="B135" s="52"/>
      <c r="C135" s="349"/>
      <c r="D135" s="330"/>
      <c r="E135" s="330"/>
      <c r="F135" s="330"/>
      <c r="G135" s="330"/>
      <c r="H135" s="330"/>
      <c r="I135" s="330"/>
      <c r="J135" s="330"/>
      <c r="K135" s="330"/>
      <c r="L135" s="330"/>
      <c r="M135" s="330"/>
      <c r="N135" s="331"/>
      <c r="O135" s="330"/>
      <c r="P135" s="350"/>
      <c r="Q135" s="320"/>
      <c r="R135" s="55"/>
      <c r="BX135" s="64"/>
      <c r="BY135" s="52"/>
      <c r="BZ135" s="52"/>
      <c r="CA135" s="52"/>
      <c r="CB135" s="52"/>
      <c r="CC135" s="113"/>
    </row>
    <row r="136" spans="2:81" ht="19.95" customHeight="1" x14ac:dyDescent="0.4">
      <c r="B136" s="52"/>
      <c r="C136" s="349"/>
      <c r="D136" s="458" t="s">
        <v>251</v>
      </c>
      <c r="E136" s="458"/>
      <c r="F136" s="458"/>
      <c r="G136" s="363"/>
      <c r="H136" s="364"/>
      <c r="I136" s="364"/>
      <c r="J136" s="368" t="str">
        <f>EyP!$C$30</f>
        <v>La demanda hoy (cantidad de clientes) …</v>
      </c>
      <c r="K136" s="365"/>
      <c r="L136" s="365"/>
      <c r="M136" s="364"/>
      <c r="N136" s="364"/>
      <c r="O136" s="366"/>
      <c r="P136" s="350"/>
      <c r="Q136" s="320"/>
      <c r="R136" s="55"/>
      <c r="BX136" s="64"/>
      <c r="BY136" s="52"/>
      <c r="BZ136" s="52"/>
      <c r="CA136" s="52"/>
      <c r="CB136" s="52"/>
      <c r="CC136" s="113"/>
    </row>
    <row r="137" spans="2:81" ht="19.95" customHeight="1" x14ac:dyDescent="0.25">
      <c r="B137" s="52"/>
      <c r="C137" s="349"/>
      <c r="D137" s="493" t="s">
        <v>278</v>
      </c>
      <c r="E137" s="493"/>
      <c r="F137" s="493"/>
      <c r="G137" s="493"/>
      <c r="H137" s="493"/>
      <c r="I137" s="493"/>
      <c r="J137" s="493"/>
      <c r="K137" s="493"/>
      <c r="L137" s="493"/>
      <c r="M137" s="493"/>
      <c r="N137" s="493"/>
      <c r="O137" s="493"/>
      <c r="P137" s="350"/>
      <c r="Q137" s="320"/>
      <c r="R137" s="55"/>
      <c r="BX137" s="64"/>
      <c r="BY137" s="52"/>
      <c r="BZ137" s="52"/>
      <c r="CA137" s="52"/>
      <c r="CB137" s="52"/>
      <c r="CC137" s="113"/>
    </row>
    <row r="138" spans="2:81" ht="19.95" customHeight="1" x14ac:dyDescent="0.45">
      <c r="B138" s="52"/>
      <c r="C138" s="349"/>
      <c r="D138" s="369"/>
      <c r="E138" s="370"/>
      <c r="F138" s="371" t="s">
        <v>82</v>
      </c>
      <c r="G138" s="467"/>
      <c r="H138" s="468"/>
      <c r="I138" s="468"/>
      <c r="J138" s="468"/>
      <c r="K138" s="468"/>
      <c r="L138" s="468"/>
      <c r="M138" s="468"/>
      <c r="N138" s="468"/>
      <c r="O138" s="469"/>
      <c r="P138" s="350"/>
      <c r="Q138" s="367" t="str">
        <f>IF(G134=0,"",IF(G138=0,"&lt;&lt; Falta respuesta, elige de la lista",""))</f>
        <v/>
      </c>
      <c r="R138" s="55"/>
      <c r="BX138" s="64"/>
      <c r="BY138" s="52"/>
      <c r="BZ138" s="52"/>
      <c r="CA138" s="52"/>
      <c r="CB138" s="52"/>
      <c r="CC138" s="113"/>
    </row>
    <row r="139" spans="2:81" ht="4.95" customHeight="1" x14ac:dyDescent="0.35">
      <c r="B139" s="52"/>
      <c r="C139" s="349"/>
      <c r="D139" s="330"/>
      <c r="E139" s="330"/>
      <c r="F139" s="330"/>
      <c r="G139" s="330"/>
      <c r="H139" s="330"/>
      <c r="I139" s="330"/>
      <c r="J139" s="330"/>
      <c r="K139" s="330"/>
      <c r="L139" s="330"/>
      <c r="M139" s="330"/>
      <c r="N139" s="331"/>
      <c r="O139" s="330"/>
      <c r="P139" s="350"/>
      <c r="Q139" s="320"/>
      <c r="R139" s="55"/>
      <c r="BX139" s="64"/>
      <c r="BY139" s="52"/>
      <c r="BZ139" s="52"/>
      <c r="CA139" s="52"/>
      <c r="CB139" s="52"/>
      <c r="CC139" s="113"/>
    </row>
    <row r="140" spans="2:81" ht="19.95" customHeight="1" x14ac:dyDescent="0.4">
      <c r="B140" s="62"/>
      <c r="C140" s="349"/>
      <c r="D140" s="458" t="s">
        <v>252</v>
      </c>
      <c r="E140" s="458"/>
      <c r="F140" s="458"/>
      <c r="G140" s="363"/>
      <c r="H140" s="364"/>
      <c r="I140" s="364"/>
      <c r="J140" s="368" t="str">
        <f>EyP!$C$36</f>
        <v>La competencia directa…</v>
      </c>
      <c r="K140" s="365"/>
      <c r="L140" s="365"/>
      <c r="M140" s="364"/>
      <c r="N140" s="364"/>
      <c r="O140" s="366"/>
      <c r="P140" s="350"/>
      <c r="Q140" s="320"/>
      <c r="R140" s="55"/>
      <c r="BX140" s="64"/>
      <c r="BY140" s="52"/>
      <c r="BZ140" s="52"/>
      <c r="CA140" s="52"/>
      <c r="CB140" s="52"/>
      <c r="CC140" s="113"/>
    </row>
    <row r="141" spans="2:81" ht="19.95" customHeight="1" x14ac:dyDescent="0.45">
      <c r="B141" s="52"/>
      <c r="C141" s="349"/>
      <c r="D141" s="440"/>
      <c r="E141" s="446"/>
      <c r="F141" s="446"/>
      <c r="G141" s="493" t="s">
        <v>98</v>
      </c>
      <c r="H141" s="493"/>
      <c r="I141" s="493"/>
      <c r="J141" s="493"/>
      <c r="K141" s="493"/>
      <c r="L141" s="493"/>
      <c r="M141" s="493"/>
      <c r="N141" s="493"/>
      <c r="O141" s="493"/>
      <c r="P141" s="350"/>
      <c r="Q141" s="320"/>
      <c r="R141" s="55"/>
      <c r="BX141" s="175"/>
      <c r="BY141" s="176"/>
      <c r="BZ141" s="176"/>
      <c r="CA141" s="176"/>
      <c r="CB141" s="176"/>
      <c r="CC141" s="177"/>
    </row>
    <row r="142" spans="2:81" ht="19.95" customHeight="1" x14ac:dyDescent="0.45">
      <c r="B142" s="52"/>
      <c r="C142" s="349"/>
      <c r="D142" s="369"/>
      <c r="E142" s="370"/>
      <c r="F142" s="371" t="s">
        <v>82</v>
      </c>
      <c r="G142" s="467"/>
      <c r="H142" s="468"/>
      <c r="I142" s="468"/>
      <c r="J142" s="468"/>
      <c r="K142" s="468"/>
      <c r="L142" s="468"/>
      <c r="M142" s="468"/>
      <c r="N142" s="468"/>
      <c r="O142" s="469"/>
      <c r="P142" s="350"/>
      <c r="Q142" s="367" t="str">
        <f>IF(G138=0,"",IF(G142=0,"&lt;&lt; Falta respuesta, elige de la lista",""))</f>
        <v/>
      </c>
      <c r="R142" s="55"/>
      <c r="BX142" s="64"/>
      <c r="BY142" s="52"/>
      <c r="BZ142" s="52"/>
      <c r="CA142" s="52"/>
      <c r="CB142" s="52"/>
      <c r="CC142" s="113"/>
    </row>
    <row r="143" spans="2:81" ht="4.95" customHeight="1" x14ac:dyDescent="0.35">
      <c r="B143" s="52"/>
      <c r="C143" s="349"/>
      <c r="D143" s="330"/>
      <c r="E143" s="330"/>
      <c r="F143" s="330"/>
      <c r="G143" s="330"/>
      <c r="H143" s="330"/>
      <c r="I143" s="330"/>
      <c r="J143" s="330"/>
      <c r="K143" s="330"/>
      <c r="L143" s="330"/>
      <c r="M143" s="330"/>
      <c r="N143" s="331"/>
      <c r="O143" s="330"/>
      <c r="P143" s="350"/>
      <c r="Q143" s="320"/>
      <c r="R143" s="55"/>
      <c r="BX143" s="64"/>
      <c r="BY143" s="52"/>
      <c r="BZ143" s="52"/>
      <c r="CA143" s="52"/>
      <c r="CB143" s="52"/>
      <c r="CC143" s="113"/>
    </row>
    <row r="144" spans="2:81" ht="19.95" customHeight="1" x14ac:dyDescent="0.4">
      <c r="B144" s="52"/>
      <c r="C144" s="349"/>
      <c r="D144" s="458" t="s">
        <v>253</v>
      </c>
      <c r="E144" s="458"/>
      <c r="F144" s="458"/>
      <c r="G144" s="363"/>
      <c r="H144" s="364"/>
      <c r="I144" s="364"/>
      <c r="J144" s="368" t="str">
        <f>EyP!$C$41</f>
        <v>El tipo de producto o servicio es…</v>
      </c>
      <c r="K144" s="365"/>
      <c r="L144" s="365"/>
      <c r="M144" s="364"/>
      <c r="N144" s="364"/>
      <c r="O144" s="366"/>
      <c r="P144" s="350"/>
      <c r="Q144" s="320"/>
      <c r="R144" s="55"/>
      <c r="BX144" s="64"/>
      <c r="BY144" s="171" t="s">
        <v>23</v>
      </c>
      <c r="BZ144" s="171" t="s">
        <v>23</v>
      </c>
      <c r="CA144" s="52"/>
      <c r="CB144" s="52"/>
      <c r="CC144" s="113"/>
    </row>
    <row r="145" spans="2:81" ht="19.95" customHeight="1" x14ac:dyDescent="0.25">
      <c r="B145" s="52"/>
      <c r="C145" s="349"/>
      <c r="D145" s="493" t="s">
        <v>285</v>
      </c>
      <c r="E145" s="493"/>
      <c r="F145" s="493"/>
      <c r="G145" s="493"/>
      <c r="H145" s="493"/>
      <c r="I145" s="493"/>
      <c r="J145" s="493"/>
      <c r="K145" s="493"/>
      <c r="L145" s="493"/>
      <c r="M145" s="493"/>
      <c r="N145" s="493"/>
      <c r="O145" s="493"/>
      <c r="P145" s="350"/>
      <c r="Q145" s="320"/>
      <c r="R145" s="55"/>
      <c r="BX145" s="64"/>
      <c r="BY145" s="171" t="s">
        <v>22</v>
      </c>
      <c r="BZ145" s="172">
        <f t="shared" ref="BZ145:BZ176" si="0">+BZ146+1%</f>
        <v>1.0000000000000007</v>
      </c>
      <c r="CA145" s="52"/>
      <c r="CB145" s="52"/>
      <c r="CC145" s="113"/>
    </row>
    <row r="146" spans="2:81" ht="19.95" customHeight="1" x14ac:dyDescent="0.45">
      <c r="B146" s="52"/>
      <c r="C146" s="349"/>
      <c r="D146" s="369"/>
      <c r="E146" s="370"/>
      <c r="F146" s="371" t="s">
        <v>82</v>
      </c>
      <c r="G146" s="467"/>
      <c r="H146" s="468"/>
      <c r="I146" s="468"/>
      <c r="J146" s="468"/>
      <c r="K146" s="468"/>
      <c r="L146" s="468"/>
      <c r="M146" s="468"/>
      <c r="N146" s="468"/>
      <c r="O146" s="469"/>
      <c r="P146" s="350"/>
      <c r="Q146" s="367" t="str">
        <f>IF(G142=0,"",IF(G146=0,"&lt;&lt; Falta respuesta, elige de la lista",""))</f>
        <v/>
      </c>
      <c r="R146" s="55"/>
      <c r="BX146" s="64"/>
      <c r="BY146" s="172">
        <v>-0.1</v>
      </c>
      <c r="BZ146" s="172">
        <f t="shared" si="0"/>
        <v>0.99000000000000066</v>
      </c>
      <c r="CA146" s="52"/>
      <c r="CB146" s="52"/>
      <c r="CC146" s="113"/>
    </row>
    <row r="147" spans="2:81" ht="4.95" customHeight="1" x14ac:dyDescent="0.35">
      <c r="B147" s="52"/>
      <c r="C147" s="349"/>
      <c r="D147" s="330"/>
      <c r="E147" s="330"/>
      <c r="F147" s="330"/>
      <c r="G147" s="330"/>
      <c r="H147" s="330"/>
      <c r="I147" s="330"/>
      <c r="J147" s="330"/>
      <c r="K147" s="330"/>
      <c r="L147" s="330"/>
      <c r="M147" s="330"/>
      <c r="N147" s="331"/>
      <c r="O147" s="330"/>
      <c r="P147" s="350"/>
      <c r="Q147" s="320"/>
      <c r="R147" s="55"/>
      <c r="BX147" s="64"/>
      <c r="BY147" s="172">
        <v>-0.2</v>
      </c>
      <c r="BZ147" s="172">
        <f t="shared" si="0"/>
        <v>0.98000000000000065</v>
      </c>
      <c r="CA147" s="52"/>
      <c r="CB147" s="52"/>
      <c r="CC147" s="113"/>
    </row>
    <row r="148" spans="2:81" ht="19.95" customHeight="1" x14ac:dyDescent="0.4">
      <c r="B148" s="52"/>
      <c r="C148" s="349"/>
      <c r="D148" s="458" t="s">
        <v>254</v>
      </c>
      <c r="E148" s="458"/>
      <c r="F148" s="458"/>
      <c r="G148" s="363"/>
      <c r="H148" s="364"/>
      <c r="I148" s="364"/>
      <c r="J148" s="368" t="str">
        <f>EyP!$C$48</f>
        <v>El producto o servicio (marca) es …</v>
      </c>
      <c r="K148" s="365"/>
      <c r="L148" s="365"/>
      <c r="M148" s="364"/>
      <c r="N148" s="364"/>
      <c r="O148" s="366"/>
      <c r="P148" s="350"/>
      <c r="Q148" s="320"/>
      <c r="R148" s="55"/>
      <c r="BX148" s="64"/>
      <c r="BY148" s="172">
        <v>-0.3</v>
      </c>
      <c r="BZ148" s="172">
        <f t="shared" si="0"/>
        <v>0.97000000000000064</v>
      </c>
      <c r="CA148" s="52"/>
      <c r="CB148" s="52"/>
      <c r="CC148" s="113"/>
    </row>
    <row r="149" spans="2:81" ht="19.95" customHeight="1" x14ac:dyDescent="0.35">
      <c r="B149" s="52"/>
      <c r="C149" s="349"/>
      <c r="D149" s="447"/>
      <c r="E149" s="448"/>
      <c r="F149" s="448"/>
      <c r="G149" s="493" t="s">
        <v>95</v>
      </c>
      <c r="H149" s="493"/>
      <c r="I149" s="493"/>
      <c r="J149" s="493"/>
      <c r="K149" s="493"/>
      <c r="L149" s="493"/>
      <c r="M149" s="493"/>
      <c r="N149" s="493"/>
      <c r="O149" s="499"/>
      <c r="P149" s="350"/>
      <c r="Q149" s="320"/>
      <c r="R149" s="55"/>
      <c r="BX149" s="64"/>
      <c r="BY149" s="172">
        <v>-0.4</v>
      </c>
      <c r="BZ149" s="172">
        <f t="shared" si="0"/>
        <v>0.96000000000000063</v>
      </c>
      <c r="CA149" s="52"/>
      <c r="CB149" s="52"/>
      <c r="CC149" s="113"/>
    </row>
    <row r="150" spans="2:81" ht="19.95" customHeight="1" x14ac:dyDescent="0.45">
      <c r="B150" s="52"/>
      <c r="C150" s="349"/>
      <c r="D150" s="369"/>
      <c r="E150" s="370"/>
      <c r="F150" s="371" t="s">
        <v>82</v>
      </c>
      <c r="G150" s="467"/>
      <c r="H150" s="468"/>
      <c r="I150" s="468"/>
      <c r="J150" s="468"/>
      <c r="K150" s="468"/>
      <c r="L150" s="468"/>
      <c r="M150" s="468"/>
      <c r="N150" s="468"/>
      <c r="O150" s="469"/>
      <c r="P150" s="350"/>
      <c r="Q150" s="367" t="str">
        <f>IF(G146=0,"",IF(G150=0,"&lt;&lt; Falta respuesta, elige de la lista",""))</f>
        <v/>
      </c>
      <c r="R150" s="55"/>
      <c r="BX150" s="64"/>
      <c r="BY150" s="172">
        <v>-0.5</v>
      </c>
      <c r="BZ150" s="172">
        <f t="shared" si="0"/>
        <v>0.95000000000000062</v>
      </c>
      <c r="CA150" s="52"/>
      <c r="CB150" s="52"/>
      <c r="CC150" s="113"/>
    </row>
    <row r="151" spans="2:81" ht="4.95" customHeight="1" x14ac:dyDescent="0.35">
      <c r="B151" s="52"/>
      <c r="C151" s="349"/>
      <c r="D151" s="330"/>
      <c r="E151" s="330"/>
      <c r="F151" s="330"/>
      <c r="G151" s="330"/>
      <c r="H151" s="330"/>
      <c r="I151" s="330"/>
      <c r="J151" s="330"/>
      <c r="K151" s="330"/>
      <c r="L151" s="330"/>
      <c r="M151" s="330"/>
      <c r="N151" s="331"/>
      <c r="O151" s="330"/>
      <c r="P151" s="350"/>
      <c r="Q151" s="320"/>
      <c r="R151" s="55"/>
      <c r="BX151" s="64"/>
      <c r="BY151" s="172">
        <v>-0.6</v>
      </c>
      <c r="BZ151" s="172">
        <f t="shared" si="0"/>
        <v>0.94000000000000061</v>
      </c>
      <c r="CA151" s="52"/>
      <c r="CB151" s="52"/>
      <c r="CC151" s="113"/>
    </row>
    <row r="152" spans="2:81" ht="19.95" customHeight="1" x14ac:dyDescent="0.4">
      <c r="B152" s="62"/>
      <c r="C152" s="349"/>
      <c r="D152" s="458" t="s">
        <v>255</v>
      </c>
      <c r="E152" s="458"/>
      <c r="F152" s="458"/>
      <c r="G152" s="363"/>
      <c r="H152" s="364"/>
      <c r="I152" s="364"/>
      <c r="J152" s="368" t="str">
        <f>EyP!$C$53</f>
        <v>La relación calidad/precio de tus productos para el mercado será …</v>
      </c>
      <c r="K152" s="365"/>
      <c r="L152" s="365"/>
      <c r="M152" s="364"/>
      <c r="N152" s="364"/>
      <c r="O152" s="366"/>
      <c r="P152" s="350"/>
      <c r="Q152" s="320"/>
      <c r="R152" s="55"/>
      <c r="BX152" s="64"/>
      <c r="BY152" s="172">
        <v>-0.7</v>
      </c>
      <c r="BZ152" s="172">
        <f t="shared" si="0"/>
        <v>0.9300000000000006</v>
      </c>
      <c r="CA152" s="52"/>
      <c r="CB152" s="52"/>
      <c r="CC152" s="113"/>
    </row>
    <row r="153" spans="2:81" ht="19.95" customHeight="1" x14ac:dyDescent="0.35">
      <c r="B153" s="52"/>
      <c r="C153" s="349"/>
      <c r="D153" s="447"/>
      <c r="E153" s="448"/>
      <c r="F153" s="448"/>
      <c r="G153" s="493" t="s">
        <v>96</v>
      </c>
      <c r="H153" s="493"/>
      <c r="I153" s="493"/>
      <c r="J153" s="493"/>
      <c r="K153" s="493"/>
      <c r="L153" s="493"/>
      <c r="M153" s="493"/>
      <c r="N153" s="493"/>
      <c r="O153" s="499"/>
      <c r="P153" s="350"/>
      <c r="Q153" s="320"/>
      <c r="R153" s="55"/>
      <c r="BX153" s="64"/>
      <c r="BY153" s="172">
        <v>-0.8</v>
      </c>
      <c r="BZ153" s="172">
        <f t="shared" si="0"/>
        <v>0.9200000000000006</v>
      </c>
      <c r="CA153" s="52"/>
      <c r="CB153" s="52"/>
      <c r="CC153" s="113"/>
    </row>
    <row r="154" spans="2:81" ht="19.95" customHeight="1" x14ac:dyDescent="0.45">
      <c r="B154" s="52"/>
      <c r="C154" s="349"/>
      <c r="D154" s="369"/>
      <c r="E154" s="370"/>
      <c r="F154" s="371" t="s">
        <v>82</v>
      </c>
      <c r="G154" s="467"/>
      <c r="H154" s="468"/>
      <c r="I154" s="468"/>
      <c r="J154" s="468"/>
      <c r="K154" s="468"/>
      <c r="L154" s="468"/>
      <c r="M154" s="468"/>
      <c r="N154" s="468"/>
      <c r="O154" s="469"/>
      <c r="P154" s="350"/>
      <c r="Q154" s="367" t="str">
        <f>IF(G150=0,"",IF(G154=0,"&lt;&lt; Falta respuesta, elige de la lista",""))</f>
        <v/>
      </c>
      <c r="R154" s="55"/>
      <c r="BX154" s="64"/>
      <c r="BY154" s="172">
        <v>-0.9</v>
      </c>
      <c r="BZ154" s="172">
        <f t="shared" si="0"/>
        <v>0.91000000000000059</v>
      </c>
      <c r="CA154" s="52"/>
      <c r="CB154" s="52"/>
      <c r="CC154" s="113"/>
    </row>
    <row r="155" spans="2:81" ht="4.95" customHeight="1" x14ac:dyDescent="0.35">
      <c r="B155" s="52"/>
      <c r="C155" s="349"/>
      <c r="D155" s="330"/>
      <c r="E155" s="330"/>
      <c r="F155" s="330"/>
      <c r="G155" s="330"/>
      <c r="H155" s="330"/>
      <c r="I155" s="330"/>
      <c r="J155" s="330"/>
      <c r="K155" s="330"/>
      <c r="L155" s="330"/>
      <c r="M155" s="330"/>
      <c r="N155" s="331"/>
      <c r="O155" s="330"/>
      <c r="P155" s="350"/>
      <c r="Q155" s="320"/>
      <c r="R155" s="55"/>
      <c r="BX155" s="64"/>
      <c r="BY155" s="172">
        <v>-1</v>
      </c>
      <c r="BZ155" s="172">
        <f t="shared" si="0"/>
        <v>0.90000000000000058</v>
      </c>
      <c r="CA155" s="52"/>
      <c r="CB155" s="52"/>
      <c r="CC155" s="113"/>
    </row>
    <row r="156" spans="2:81" s="55" customFormat="1" ht="19.95" customHeight="1" x14ac:dyDescent="0.4">
      <c r="B156" s="52"/>
      <c r="C156" s="349"/>
      <c r="D156" s="458" t="s">
        <v>256</v>
      </c>
      <c r="E156" s="458"/>
      <c r="F156" s="458"/>
      <c r="G156" s="363"/>
      <c r="H156" s="364"/>
      <c r="I156" s="364"/>
      <c r="J156" s="368" t="str">
        <f>EyP!$C$60</f>
        <v>Respecto a los números del negocio (previsiones)</v>
      </c>
      <c r="K156" s="365"/>
      <c r="L156" s="365"/>
      <c r="M156" s="364"/>
      <c r="N156" s="364"/>
      <c r="O156" s="366"/>
      <c r="P156" s="350"/>
      <c r="Q156" s="320"/>
      <c r="BX156" s="185"/>
      <c r="BZ156" s="186">
        <f t="shared" si="0"/>
        <v>0.89000000000000057</v>
      </c>
      <c r="CC156" s="187"/>
    </row>
    <row r="157" spans="2:81" s="55" customFormat="1" ht="19.95" customHeight="1" x14ac:dyDescent="0.35">
      <c r="B157" s="52"/>
      <c r="C157" s="349"/>
      <c r="D157" s="447"/>
      <c r="E157" s="493" t="s">
        <v>279</v>
      </c>
      <c r="F157" s="493"/>
      <c r="G157" s="493"/>
      <c r="H157" s="493"/>
      <c r="I157" s="493"/>
      <c r="J157" s="493"/>
      <c r="K157" s="493"/>
      <c r="L157" s="493"/>
      <c r="M157" s="493"/>
      <c r="N157" s="493"/>
      <c r="O157" s="499"/>
      <c r="P157" s="350"/>
      <c r="Q157" s="320"/>
      <c r="BX157" s="185"/>
      <c r="BZ157" s="186">
        <f t="shared" si="0"/>
        <v>0.88000000000000056</v>
      </c>
      <c r="CC157" s="187"/>
    </row>
    <row r="158" spans="2:81" s="55" customFormat="1" ht="19.95" customHeight="1" x14ac:dyDescent="0.45">
      <c r="B158" s="52"/>
      <c r="C158" s="349"/>
      <c r="D158" s="369"/>
      <c r="E158" s="370"/>
      <c r="F158" s="371" t="s">
        <v>82</v>
      </c>
      <c r="G158" s="467"/>
      <c r="H158" s="468"/>
      <c r="I158" s="468"/>
      <c r="J158" s="468"/>
      <c r="K158" s="468"/>
      <c r="L158" s="468"/>
      <c r="M158" s="468"/>
      <c r="N158" s="468"/>
      <c r="O158" s="469"/>
      <c r="P158" s="350"/>
      <c r="Q158" s="367" t="str">
        <f>IF(G154=0,"",IF(G158=0,"&lt;&lt; Falta respuesta, elige de la lista",""))</f>
        <v/>
      </c>
      <c r="BX158" s="185"/>
      <c r="BZ158" s="186">
        <f t="shared" si="0"/>
        <v>0.87000000000000055</v>
      </c>
      <c r="CC158" s="187"/>
    </row>
    <row r="159" spans="2:81" s="55" customFormat="1" ht="4.95" customHeight="1" x14ac:dyDescent="0.35">
      <c r="B159" s="52"/>
      <c r="C159" s="349"/>
      <c r="D159" s="330"/>
      <c r="E159" s="330"/>
      <c r="F159" s="330"/>
      <c r="G159" s="330"/>
      <c r="H159" s="330"/>
      <c r="I159" s="330"/>
      <c r="J159" s="330"/>
      <c r="K159" s="330"/>
      <c r="L159" s="330"/>
      <c r="M159" s="330"/>
      <c r="N159" s="331"/>
      <c r="O159" s="330"/>
      <c r="P159" s="350"/>
      <c r="Q159" s="320"/>
      <c r="BX159" s="185"/>
      <c r="BZ159" s="186">
        <f t="shared" si="0"/>
        <v>0.86000000000000054</v>
      </c>
      <c r="CC159" s="187"/>
    </row>
    <row r="160" spans="2:81" s="55" customFormat="1" ht="19.95" customHeight="1" x14ac:dyDescent="0.4">
      <c r="B160" s="52"/>
      <c r="C160" s="349"/>
      <c r="D160" s="458" t="s">
        <v>257</v>
      </c>
      <c r="E160" s="458"/>
      <c r="F160" s="458"/>
      <c r="G160" s="363"/>
      <c r="H160" s="364"/>
      <c r="I160" s="364"/>
      <c r="J160" s="368" t="str">
        <f>EyP!$C$65</f>
        <v>¿Cuánto dinero pones tú en el negocio?</v>
      </c>
      <c r="K160" s="365"/>
      <c r="L160" s="365"/>
      <c r="M160" s="364"/>
      <c r="N160" s="364"/>
      <c r="O160" s="366"/>
      <c r="P160" s="350"/>
      <c r="Q160" s="320"/>
      <c r="BX160" s="185"/>
      <c r="BZ160" s="186">
        <f t="shared" si="0"/>
        <v>0.85000000000000053</v>
      </c>
      <c r="CC160" s="187"/>
    </row>
    <row r="161" spans="2:81" s="55" customFormat="1" ht="19.95" customHeight="1" x14ac:dyDescent="0.35">
      <c r="B161" s="52"/>
      <c r="C161" s="349"/>
      <c r="D161" s="447"/>
      <c r="E161" s="448"/>
      <c r="F161" s="448"/>
      <c r="G161" s="493" t="s">
        <v>122</v>
      </c>
      <c r="H161" s="493"/>
      <c r="I161" s="493"/>
      <c r="J161" s="493"/>
      <c r="K161" s="493"/>
      <c r="L161" s="493"/>
      <c r="M161" s="493"/>
      <c r="N161" s="493"/>
      <c r="O161" s="499"/>
      <c r="P161" s="350"/>
      <c r="Q161" s="320"/>
      <c r="BX161" s="185"/>
      <c r="BZ161" s="186">
        <f t="shared" si="0"/>
        <v>0.84000000000000052</v>
      </c>
      <c r="CC161" s="187"/>
    </row>
    <row r="162" spans="2:81" s="55" customFormat="1" ht="19.95" customHeight="1" x14ac:dyDescent="0.45">
      <c r="B162" s="52"/>
      <c r="C162" s="349"/>
      <c r="D162" s="369"/>
      <c r="E162" s="370"/>
      <c r="F162" s="371" t="s">
        <v>82</v>
      </c>
      <c r="G162" s="467"/>
      <c r="H162" s="468"/>
      <c r="I162" s="468"/>
      <c r="J162" s="468"/>
      <c r="K162" s="468"/>
      <c r="L162" s="468"/>
      <c r="M162" s="468"/>
      <c r="N162" s="468"/>
      <c r="O162" s="469"/>
      <c r="P162" s="350"/>
      <c r="Q162" s="367" t="str">
        <f>IF(G158=0,"",IF(G162=0,"&lt;&lt; Falta respuesta, elige de la lista",""))</f>
        <v/>
      </c>
      <c r="BX162" s="185"/>
      <c r="BZ162" s="186">
        <f t="shared" si="0"/>
        <v>0.83000000000000052</v>
      </c>
      <c r="CC162" s="187"/>
    </row>
    <row r="163" spans="2:81" s="55" customFormat="1" ht="4.95" customHeight="1" x14ac:dyDescent="0.35">
      <c r="B163" s="52"/>
      <c r="C163" s="349"/>
      <c r="D163" s="330"/>
      <c r="E163" s="330"/>
      <c r="F163" s="330"/>
      <c r="G163" s="330"/>
      <c r="H163" s="330"/>
      <c r="I163" s="330"/>
      <c r="J163" s="330"/>
      <c r="K163" s="330"/>
      <c r="L163" s="330"/>
      <c r="M163" s="330"/>
      <c r="N163" s="331"/>
      <c r="O163" s="330"/>
      <c r="P163" s="350"/>
      <c r="Q163" s="320"/>
      <c r="BX163" s="185"/>
      <c r="BZ163" s="186">
        <f t="shared" si="0"/>
        <v>0.82000000000000051</v>
      </c>
      <c r="CC163" s="187"/>
    </row>
    <row r="164" spans="2:81" s="55" customFormat="1" ht="19.95" customHeight="1" x14ac:dyDescent="0.4">
      <c r="B164" s="52"/>
      <c r="C164" s="349"/>
      <c r="D164" s="458" t="s">
        <v>258</v>
      </c>
      <c r="E164" s="458"/>
      <c r="F164" s="458"/>
      <c r="G164" s="363"/>
      <c r="H164" s="364"/>
      <c r="I164" s="364"/>
      <c r="J164" s="368" t="str">
        <f>EyP!$C$70</f>
        <v>El dinero que pondréis los socios ¿es suficiente para cubrir todo?</v>
      </c>
      <c r="K164" s="365"/>
      <c r="L164" s="365"/>
      <c r="M164" s="364"/>
      <c r="N164" s="364"/>
      <c r="O164" s="366"/>
      <c r="P164" s="350"/>
      <c r="Q164" s="320"/>
      <c r="BX164" s="185"/>
      <c r="BZ164" s="186">
        <f t="shared" si="0"/>
        <v>0.8100000000000005</v>
      </c>
      <c r="CC164" s="187"/>
    </row>
    <row r="165" spans="2:81" s="55" customFormat="1" ht="19.95" customHeight="1" x14ac:dyDescent="0.35">
      <c r="B165" s="52"/>
      <c r="C165" s="349"/>
      <c r="D165" s="447"/>
      <c r="E165" s="448"/>
      <c r="F165" s="448"/>
      <c r="G165" s="493" t="s">
        <v>272</v>
      </c>
      <c r="H165" s="493"/>
      <c r="I165" s="493"/>
      <c r="J165" s="493"/>
      <c r="K165" s="493"/>
      <c r="L165" s="493"/>
      <c r="M165" s="493"/>
      <c r="N165" s="493"/>
      <c r="O165" s="499"/>
      <c r="P165" s="350"/>
      <c r="Q165" s="320"/>
      <c r="BX165" s="185"/>
      <c r="BZ165" s="186">
        <f t="shared" si="0"/>
        <v>0.80000000000000049</v>
      </c>
      <c r="CC165" s="187"/>
    </row>
    <row r="166" spans="2:81" s="55" customFormat="1" ht="19.95" customHeight="1" x14ac:dyDescent="0.45">
      <c r="B166" s="52"/>
      <c r="C166" s="349"/>
      <c r="D166" s="369"/>
      <c r="E166" s="370"/>
      <c r="F166" s="371" t="s">
        <v>82</v>
      </c>
      <c r="G166" s="467"/>
      <c r="H166" s="468"/>
      <c r="I166" s="468"/>
      <c r="J166" s="468"/>
      <c r="K166" s="468"/>
      <c r="L166" s="468"/>
      <c r="M166" s="468"/>
      <c r="N166" s="468"/>
      <c r="O166" s="469"/>
      <c r="P166" s="350"/>
      <c r="Q166" s="367" t="str">
        <f>IF(G162=0,"",IF(G166=0,"&lt;&lt; Falta respuesta, elige de la lista",""))</f>
        <v/>
      </c>
      <c r="BX166" s="185"/>
      <c r="BZ166" s="186">
        <f t="shared" si="0"/>
        <v>0.79000000000000048</v>
      </c>
      <c r="CC166" s="187"/>
    </row>
    <row r="167" spans="2:81" s="55" customFormat="1" ht="4.95" customHeight="1" x14ac:dyDescent="0.35">
      <c r="B167" s="52"/>
      <c r="C167" s="349"/>
      <c r="D167" s="330"/>
      <c r="E167" s="330"/>
      <c r="F167" s="330"/>
      <c r="G167" s="330"/>
      <c r="H167" s="330"/>
      <c r="I167" s="330"/>
      <c r="J167" s="330"/>
      <c r="K167" s="330"/>
      <c r="L167" s="330"/>
      <c r="M167" s="330"/>
      <c r="N167" s="331"/>
      <c r="O167" s="330"/>
      <c r="P167" s="350"/>
      <c r="Q167" s="320"/>
      <c r="BX167" s="185"/>
      <c r="BZ167" s="186">
        <f t="shared" si="0"/>
        <v>0.78000000000000047</v>
      </c>
      <c r="CC167" s="187"/>
    </row>
    <row r="168" spans="2:81" s="55" customFormat="1" ht="19.95" customHeight="1" x14ac:dyDescent="0.4">
      <c r="B168" s="52"/>
      <c r="C168" s="349"/>
      <c r="D168" s="458" t="s">
        <v>259</v>
      </c>
      <c r="E168" s="458"/>
      <c r="F168" s="458"/>
      <c r="G168" s="363"/>
      <c r="H168" s="364"/>
      <c r="I168" s="364"/>
      <c r="J168" s="368" t="str">
        <f>EyP!$C$75</f>
        <v>¿Dispondrás de algunos fondos de reserva?</v>
      </c>
      <c r="K168" s="365"/>
      <c r="L168" s="365"/>
      <c r="M168" s="364"/>
      <c r="N168" s="364"/>
      <c r="O168" s="366"/>
      <c r="P168" s="350"/>
      <c r="Q168" s="320"/>
      <c r="BX168" s="185"/>
      <c r="BZ168" s="186">
        <f t="shared" si="0"/>
        <v>0.77000000000000046</v>
      </c>
      <c r="CC168" s="187"/>
    </row>
    <row r="169" spans="2:81" s="55" customFormat="1" ht="19.95" customHeight="1" x14ac:dyDescent="0.35">
      <c r="B169" s="52"/>
      <c r="C169" s="349"/>
      <c r="D169" s="447"/>
      <c r="E169" s="448"/>
      <c r="F169" s="448"/>
      <c r="G169" s="493" t="s">
        <v>128</v>
      </c>
      <c r="H169" s="493"/>
      <c r="I169" s="493"/>
      <c r="J169" s="493"/>
      <c r="K169" s="493"/>
      <c r="L169" s="493"/>
      <c r="M169" s="493"/>
      <c r="N169" s="493"/>
      <c r="O169" s="499"/>
      <c r="P169" s="350"/>
      <c r="Q169" s="320"/>
      <c r="BX169" s="185"/>
      <c r="BZ169" s="186">
        <f t="shared" si="0"/>
        <v>0.76000000000000045</v>
      </c>
      <c r="CC169" s="187"/>
    </row>
    <row r="170" spans="2:81" s="55" customFormat="1" ht="19.95" customHeight="1" x14ac:dyDescent="0.45">
      <c r="B170" s="52"/>
      <c r="C170" s="349"/>
      <c r="D170" s="369"/>
      <c r="E170" s="370"/>
      <c r="F170" s="371" t="s">
        <v>82</v>
      </c>
      <c r="G170" s="467"/>
      <c r="H170" s="468"/>
      <c r="I170" s="468"/>
      <c r="J170" s="468"/>
      <c r="K170" s="468"/>
      <c r="L170" s="468"/>
      <c r="M170" s="468"/>
      <c r="N170" s="468"/>
      <c r="O170" s="469"/>
      <c r="P170" s="350"/>
      <c r="Q170" s="367" t="str">
        <f>IF(G166=0,"",IF(G170=0,"&lt;&lt; Falta respuesta, elige de la lista",""))</f>
        <v/>
      </c>
      <c r="BX170" s="185"/>
      <c r="BZ170" s="186">
        <f t="shared" si="0"/>
        <v>0.75000000000000044</v>
      </c>
      <c r="CC170" s="187"/>
    </row>
    <row r="171" spans="2:81" s="55" customFormat="1" ht="4.95" customHeight="1" x14ac:dyDescent="0.35">
      <c r="B171" s="52"/>
      <c r="C171" s="349"/>
      <c r="D171" s="330"/>
      <c r="E171" s="330"/>
      <c r="F171" s="330"/>
      <c r="G171" s="330"/>
      <c r="H171" s="330"/>
      <c r="I171" s="330"/>
      <c r="J171" s="330"/>
      <c r="K171" s="330"/>
      <c r="L171" s="330"/>
      <c r="M171" s="330"/>
      <c r="N171" s="331"/>
      <c r="O171" s="330"/>
      <c r="P171" s="350"/>
      <c r="Q171" s="320"/>
      <c r="BX171" s="185"/>
      <c r="BZ171" s="186">
        <f t="shared" si="0"/>
        <v>0.74000000000000044</v>
      </c>
      <c r="CC171" s="187"/>
    </row>
    <row r="172" spans="2:81" s="55" customFormat="1" ht="19.95" customHeight="1" x14ac:dyDescent="0.4">
      <c r="B172" s="52"/>
      <c r="C172" s="349"/>
      <c r="D172" s="458" t="s">
        <v>260</v>
      </c>
      <c r="E172" s="458"/>
      <c r="F172" s="458"/>
      <c r="G172" s="363"/>
      <c r="H172" s="364"/>
      <c r="I172" s="364"/>
      <c r="J172" s="368" t="str">
        <f>EyP!$C$79</f>
        <v>Respecto al plan de negocio</v>
      </c>
      <c r="K172" s="365"/>
      <c r="L172" s="365"/>
      <c r="M172" s="364"/>
      <c r="N172" s="364"/>
      <c r="O172" s="366"/>
      <c r="P172" s="350"/>
      <c r="Q172" s="320"/>
      <c r="BX172" s="185"/>
      <c r="BZ172" s="186">
        <f t="shared" si="0"/>
        <v>0.73000000000000043</v>
      </c>
      <c r="CC172" s="187"/>
    </row>
    <row r="173" spans="2:81" s="55" customFormat="1" ht="19.95" customHeight="1" x14ac:dyDescent="0.35">
      <c r="B173" s="52"/>
      <c r="C173" s="349"/>
      <c r="D173" s="447"/>
      <c r="E173" s="448"/>
      <c r="F173" s="448"/>
      <c r="G173" s="493" t="s">
        <v>128</v>
      </c>
      <c r="H173" s="493"/>
      <c r="I173" s="493"/>
      <c r="J173" s="493"/>
      <c r="K173" s="493"/>
      <c r="L173" s="493"/>
      <c r="M173" s="493"/>
      <c r="N173" s="493"/>
      <c r="O173" s="499"/>
      <c r="P173" s="350"/>
      <c r="Q173" s="320"/>
      <c r="BX173" s="185"/>
      <c r="BZ173" s="186">
        <f t="shared" si="0"/>
        <v>0.72000000000000042</v>
      </c>
      <c r="CC173" s="187"/>
    </row>
    <row r="174" spans="2:81" s="55" customFormat="1" ht="19.95" customHeight="1" x14ac:dyDescent="0.45">
      <c r="B174" s="52"/>
      <c r="C174" s="349"/>
      <c r="D174" s="369"/>
      <c r="E174" s="370"/>
      <c r="F174" s="371" t="s">
        <v>82</v>
      </c>
      <c r="G174" s="467"/>
      <c r="H174" s="468"/>
      <c r="I174" s="468"/>
      <c r="J174" s="468"/>
      <c r="K174" s="468"/>
      <c r="L174" s="468"/>
      <c r="M174" s="468"/>
      <c r="N174" s="468"/>
      <c r="O174" s="469"/>
      <c r="P174" s="350"/>
      <c r="Q174" s="367" t="str">
        <f>IF(G170=0,"",IF(G174=0,"&lt;&lt; Falta respuesta, elige de la lista",""))</f>
        <v/>
      </c>
      <c r="BX174" s="185"/>
      <c r="BZ174" s="186">
        <f t="shared" si="0"/>
        <v>0.71000000000000041</v>
      </c>
      <c r="CC174" s="187"/>
    </row>
    <row r="175" spans="2:81" s="55" customFormat="1" ht="4.95" customHeight="1" x14ac:dyDescent="0.35">
      <c r="B175" s="52"/>
      <c r="C175" s="349"/>
      <c r="F175" s="330"/>
      <c r="G175" s="330"/>
      <c r="H175" s="330"/>
      <c r="I175" s="330"/>
      <c r="J175" s="330"/>
      <c r="K175" s="330"/>
      <c r="L175" s="330"/>
      <c r="M175" s="330"/>
      <c r="N175" s="331"/>
      <c r="O175" s="330"/>
      <c r="P175" s="350"/>
      <c r="Q175" s="320"/>
      <c r="BX175" s="185"/>
      <c r="BZ175" s="186">
        <f t="shared" si="0"/>
        <v>0.7000000000000004</v>
      </c>
      <c r="CC175" s="187"/>
    </row>
    <row r="176" spans="2:81" s="55" customFormat="1" ht="19.95" customHeight="1" x14ac:dyDescent="0.4">
      <c r="B176" s="52"/>
      <c r="C176" s="349"/>
      <c r="D176" s="458" t="s">
        <v>261</v>
      </c>
      <c r="E176" s="458"/>
      <c r="F176" s="458"/>
      <c r="G176" s="363"/>
      <c r="H176" s="364"/>
      <c r="I176" s="364"/>
      <c r="J176" s="368" t="str">
        <f>EyP!$C$86</f>
        <v>¿Tienes experiencia en la puesta en marcha de nuevos negocios?</v>
      </c>
      <c r="K176" s="365"/>
      <c r="L176" s="365"/>
      <c r="M176" s="364"/>
      <c r="N176" s="364"/>
      <c r="O176" s="366"/>
      <c r="P176" s="350"/>
      <c r="Q176" s="320"/>
      <c r="BX176" s="185"/>
      <c r="BZ176" s="186">
        <f t="shared" si="0"/>
        <v>0.69000000000000039</v>
      </c>
      <c r="CC176" s="187"/>
    </row>
    <row r="177" spans="2:81" s="55" customFormat="1" ht="19.95" customHeight="1" x14ac:dyDescent="0.35">
      <c r="B177" s="52"/>
      <c r="C177" s="349"/>
      <c r="D177" s="447"/>
      <c r="E177" s="448"/>
      <c r="F177" s="448"/>
      <c r="G177" s="493" t="s">
        <v>133</v>
      </c>
      <c r="H177" s="493"/>
      <c r="I177" s="493"/>
      <c r="J177" s="493"/>
      <c r="K177" s="493"/>
      <c r="L177" s="493"/>
      <c r="M177" s="493"/>
      <c r="N177" s="493"/>
      <c r="O177" s="499"/>
      <c r="P177" s="350"/>
      <c r="Q177" s="320"/>
      <c r="BX177" s="185"/>
      <c r="BZ177" s="186">
        <f t="shared" ref="BZ177:BZ208" si="1">+BZ178+1%</f>
        <v>0.68000000000000038</v>
      </c>
      <c r="CC177" s="187"/>
    </row>
    <row r="178" spans="2:81" s="55" customFormat="1" ht="19.95" customHeight="1" x14ac:dyDescent="0.45">
      <c r="B178" s="52"/>
      <c r="C178" s="349"/>
      <c r="D178" s="369"/>
      <c r="E178" s="370"/>
      <c r="F178" s="371" t="s">
        <v>82</v>
      </c>
      <c r="G178" s="467"/>
      <c r="H178" s="468"/>
      <c r="I178" s="468"/>
      <c r="J178" s="468"/>
      <c r="K178" s="468"/>
      <c r="L178" s="468"/>
      <c r="M178" s="468"/>
      <c r="N178" s="468"/>
      <c r="O178" s="469"/>
      <c r="P178" s="350"/>
      <c r="Q178" s="367" t="str">
        <f>IF(G174=0,"",IF(G178=0,"&lt;&lt; Falta respuesta, elige de la lista",""))</f>
        <v/>
      </c>
      <c r="BX178" s="185"/>
      <c r="BZ178" s="186">
        <f t="shared" si="1"/>
        <v>0.67000000000000037</v>
      </c>
      <c r="CC178" s="187"/>
    </row>
    <row r="179" spans="2:81" s="55" customFormat="1" ht="4.95" customHeight="1" x14ac:dyDescent="0.35">
      <c r="B179" s="52"/>
      <c r="C179" s="349"/>
      <c r="F179" s="330"/>
      <c r="G179" s="330"/>
      <c r="H179" s="330"/>
      <c r="I179" s="330"/>
      <c r="J179" s="330"/>
      <c r="K179" s="330"/>
      <c r="L179" s="330"/>
      <c r="M179" s="330"/>
      <c r="N179" s="331"/>
      <c r="O179" s="330"/>
      <c r="P179" s="350"/>
      <c r="Q179" s="320"/>
      <c r="BX179" s="185"/>
      <c r="BZ179" s="186">
        <f t="shared" si="1"/>
        <v>0.66000000000000036</v>
      </c>
      <c r="CC179" s="187"/>
    </row>
    <row r="180" spans="2:81" s="55" customFormat="1" ht="19.95" customHeight="1" x14ac:dyDescent="0.4">
      <c r="B180" s="52"/>
      <c r="C180" s="349"/>
      <c r="D180" s="458" t="s">
        <v>262</v>
      </c>
      <c r="E180" s="458"/>
      <c r="F180" s="458"/>
      <c r="G180" s="363"/>
      <c r="H180" s="364"/>
      <c r="I180" s="364"/>
      <c r="J180" s="368" t="str">
        <f>EyP!$C$91</f>
        <v>Experiencia en el sector o en el tipo de negocio</v>
      </c>
      <c r="K180" s="365"/>
      <c r="L180" s="365"/>
      <c r="M180" s="364"/>
      <c r="N180" s="364"/>
      <c r="O180" s="366"/>
      <c r="P180" s="350"/>
      <c r="Q180" s="320"/>
      <c r="BX180" s="185"/>
      <c r="BZ180" s="186">
        <f t="shared" si="1"/>
        <v>0.65000000000000036</v>
      </c>
      <c r="CC180" s="187"/>
    </row>
    <row r="181" spans="2:81" s="55" customFormat="1" ht="19.95" customHeight="1" x14ac:dyDescent="0.35">
      <c r="B181" s="52"/>
      <c r="C181" s="349"/>
      <c r="D181" s="447"/>
      <c r="E181" s="448"/>
      <c r="F181" s="448"/>
      <c r="G181" s="493" t="s">
        <v>136</v>
      </c>
      <c r="H181" s="493"/>
      <c r="I181" s="493"/>
      <c r="J181" s="493"/>
      <c r="K181" s="493"/>
      <c r="L181" s="493"/>
      <c r="M181" s="493"/>
      <c r="N181" s="493"/>
      <c r="O181" s="499"/>
      <c r="P181" s="350"/>
      <c r="Q181" s="320"/>
      <c r="BX181" s="185"/>
      <c r="BZ181" s="186">
        <f t="shared" si="1"/>
        <v>0.64000000000000035</v>
      </c>
      <c r="CC181" s="187"/>
    </row>
    <row r="182" spans="2:81" ht="19.95" customHeight="1" x14ac:dyDescent="0.45">
      <c r="B182" s="52"/>
      <c r="C182" s="349"/>
      <c r="D182" s="369"/>
      <c r="E182" s="370"/>
      <c r="F182" s="371" t="s">
        <v>82</v>
      </c>
      <c r="G182" s="467"/>
      <c r="H182" s="468"/>
      <c r="I182" s="468"/>
      <c r="J182" s="468"/>
      <c r="K182" s="468"/>
      <c r="L182" s="468"/>
      <c r="M182" s="468"/>
      <c r="N182" s="468"/>
      <c r="O182" s="469"/>
      <c r="P182" s="350"/>
      <c r="Q182" s="367" t="str">
        <f>IF(G178=0,"",IF(G182=0,"&lt;&lt; Falta respuesta, elige de la lista",""))</f>
        <v/>
      </c>
      <c r="R182" s="55"/>
      <c r="BX182" s="64"/>
      <c r="BY182" s="52"/>
      <c r="BZ182" s="172">
        <f t="shared" si="1"/>
        <v>0.63000000000000034</v>
      </c>
      <c r="CA182" s="52"/>
      <c r="CB182" s="52"/>
      <c r="CC182" s="113"/>
    </row>
    <row r="183" spans="2:81" ht="4.95" customHeight="1" x14ac:dyDescent="0.35">
      <c r="B183" s="52"/>
      <c r="C183" s="349"/>
      <c r="D183" s="55"/>
      <c r="E183" s="55"/>
      <c r="F183" s="55"/>
      <c r="G183" s="55"/>
      <c r="H183" s="330"/>
      <c r="I183" s="330"/>
      <c r="J183" s="330"/>
      <c r="K183" s="330"/>
      <c r="L183" s="330"/>
      <c r="M183" s="330"/>
      <c r="N183" s="331"/>
      <c r="O183" s="330"/>
      <c r="P183" s="350"/>
      <c r="Q183" s="320"/>
      <c r="R183" s="55"/>
      <c r="BX183" s="64"/>
      <c r="BY183" s="52"/>
      <c r="BZ183" s="172">
        <f t="shared" si="1"/>
        <v>0.62000000000000033</v>
      </c>
      <c r="CA183" s="52"/>
      <c r="CB183" s="52"/>
      <c r="CC183" s="113"/>
    </row>
    <row r="184" spans="2:81" ht="19.95" customHeight="1" x14ac:dyDescent="0.4">
      <c r="B184" s="52"/>
      <c r="C184" s="349"/>
      <c r="D184" s="458" t="s">
        <v>263</v>
      </c>
      <c r="E184" s="458"/>
      <c r="F184" s="458"/>
      <c r="G184" s="363"/>
      <c r="H184" s="364"/>
      <c r="I184" s="364"/>
      <c r="J184" s="368" t="str">
        <f>EyP!$C$96</f>
        <v>Tengo experiencia y dotes de liderazgo de equipos</v>
      </c>
      <c r="K184" s="365"/>
      <c r="L184" s="365"/>
      <c r="M184" s="364"/>
      <c r="N184" s="364"/>
      <c r="O184" s="366"/>
      <c r="P184" s="350"/>
      <c r="Q184" s="320"/>
      <c r="R184" s="55"/>
      <c r="BX184" s="64"/>
      <c r="BY184" s="52"/>
      <c r="BZ184" s="172">
        <f t="shared" si="1"/>
        <v>0.61000000000000032</v>
      </c>
      <c r="CA184" s="52"/>
      <c r="CB184" s="52"/>
      <c r="CC184" s="113"/>
    </row>
    <row r="185" spans="2:81" ht="19.95" customHeight="1" x14ac:dyDescent="0.35">
      <c r="B185" s="52"/>
      <c r="C185" s="349"/>
      <c r="D185" s="447"/>
      <c r="E185" s="493" t="s">
        <v>143</v>
      </c>
      <c r="F185" s="493"/>
      <c r="G185" s="493"/>
      <c r="H185" s="493"/>
      <c r="I185" s="493"/>
      <c r="J185" s="493"/>
      <c r="K185" s="493"/>
      <c r="L185" s="493"/>
      <c r="M185" s="493"/>
      <c r="N185" s="493"/>
      <c r="O185" s="499"/>
      <c r="P185" s="350"/>
      <c r="Q185" s="320"/>
      <c r="R185" s="55"/>
      <c r="BX185" s="64"/>
      <c r="BY185" s="52"/>
      <c r="BZ185" s="172">
        <f t="shared" si="1"/>
        <v>0.60000000000000031</v>
      </c>
      <c r="CA185" s="52"/>
      <c r="CB185" s="52"/>
      <c r="CC185" s="113"/>
    </row>
    <row r="186" spans="2:81" ht="19.95" customHeight="1" x14ac:dyDescent="0.45">
      <c r="B186" s="52"/>
      <c r="C186" s="349"/>
      <c r="D186" s="369"/>
      <c r="E186" s="370"/>
      <c r="F186" s="371" t="s">
        <v>82</v>
      </c>
      <c r="G186" s="467"/>
      <c r="H186" s="468"/>
      <c r="I186" s="468"/>
      <c r="J186" s="468"/>
      <c r="K186" s="468"/>
      <c r="L186" s="468"/>
      <c r="M186" s="468"/>
      <c r="N186" s="468"/>
      <c r="O186" s="469"/>
      <c r="P186" s="350"/>
      <c r="Q186" s="367" t="str">
        <f>IF(G182=0,"",IF(G186=0,"&lt;&lt; Falta respuesta, elige de la lista",""))</f>
        <v/>
      </c>
      <c r="BX186" s="64"/>
      <c r="BY186" s="52"/>
      <c r="BZ186" s="172">
        <f t="shared" si="1"/>
        <v>0.5900000000000003</v>
      </c>
      <c r="CA186" s="52"/>
      <c r="CB186" s="52"/>
      <c r="CC186" s="113"/>
    </row>
    <row r="187" spans="2:81" ht="4.95" customHeight="1" x14ac:dyDescent="0.35">
      <c r="B187" s="52"/>
      <c r="C187" s="349"/>
      <c r="D187" s="55"/>
      <c r="E187" s="55"/>
      <c r="F187" s="330"/>
      <c r="G187" s="330"/>
      <c r="H187" s="330"/>
      <c r="I187" s="330"/>
      <c r="J187" s="330"/>
      <c r="K187" s="330"/>
      <c r="L187" s="330"/>
      <c r="M187" s="330"/>
      <c r="N187" s="331"/>
      <c r="O187" s="330"/>
      <c r="P187" s="350"/>
      <c r="Q187" s="320"/>
      <c r="BX187" s="64"/>
      <c r="BY187" s="52"/>
      <c r="BZ187" s="172">
        <f t="shared" si="1"/>
        <v>0.58000000000000029</v>
      </c>
      <c r="CA187" s="52"/>
      <c r="CB187" s="52"/>
      <c r="CC187" s="113"/>
    </row>
    <row r="188" spans="2:81" ht="19.95" customHeight="1" x14ac:dyDescent="0.4">
      <c r="B188" s="52"/>
      <c r="C188" s="349"/>
      <c r="D188" s="458" t="s">
        <v>264</v>
      </c>
      <c r="E188" s="458"/>
      <c r="F188" s="458"/>
      <c r="G188" s="363"/>
      <c r="H188" s="364"/>
      <c r="I188" s="364"/>
      <c r="J188" s="368" t="str">
        <f>EyP!$C$102</f>
        <v>Confianza en el éxito del negocio</v>
      </c>
      <c r="K188" s="365"/>
      <c r="L188" s="365"/>
      <c r="M188" s="364"/>
      <c r="N188" s="364"/>
      <c r="O188" s="366"/>
      <c r="P188" s="350"/>
      <c r="Q188" s="320"/>
      <c r="BX188" s="64"/>
      <c r="BY188" s="52"/>
      <c r="BZ188" s="172">
        <f t="shared" si="1"/>
        <v>0.57000000000000028</v>
      </c>
      <c r="CA188" s="52"/>
      <c r="CB188" s="52"/>
      <c r="CC188" s="113"/>
    </row>
    <row r="189" spans="2:81" ht="19.95" customHeight="1" x14ac:dyDescent="0.35">
      <c r="B189" s="52"/>
      <c r="C189" s="349"/>
      <c r="D189" s="447"/>
      <c r="E189" s="448"/>
      <c r="F189" s="448"/>
      <c r="G189" s="493" t="s">
        <v>238</v>
      </c>
      <c r="H189" s="493"/>
      <c r="I189" s="493"/>
      <c r="J189" s="493"/>
      <c r="K189" s="493"/>
      <c r="L189" s="493"/>
      <c r="M189" s="493"/>
      <c r="N189" s="493"/>
      <c r="O189" s="499"/>
      <c r="P189" s="350"/>
      <c r="Q189" s="320"/>
      <c r="BX189" s="64"/>
      <c r="BY189" s="52"/>
      <c r="BZ189" s="172">
        <f t="shared" si="1"/>
        <v>0.56000000000000028</v>
      </c>
      <c r="CA189" s="52"/>
      <c r="CB189" s="52"/>
      <c r="CC189" s="113"/>
    </row>
    <row r="190" spans="2:81" ht="19.95" customHeight="1" x14ac:dyDescent="0.45">
      <c r="B190" s="52"/>
      <c r="C190" s="349"/>
      <c r="D190" s="369"/>
      <c r="E190" s="370"/>
      <c r="F190" s="371" t="s">
        <v>82</v>
      </c>
      <c r="G190" s="467"/>
      <c r="H190" s="468"/>
      <c r="I190" s="468"/>
      <c r="J190" s="468"/>
      <c r="K190" s="468"/>
      <c r="L190" s="468"/>
      <c r="M190" s="468"/>
      <c r="N190" s="468"/>
      <c r="O190" s="469"/>
      <c r="P190" s="350"/>
      <c r="Q190" s="367" t="str">
        <f>IF(G186=0,"",IF(G190=0,"&lt;&lt; Falta respuesta, elige de la lista",""))</f>
        <v/>
      </c>
      <c r="BX190" s="64"/>
      <c r="BY190" s="52"/>
      <c r="BZ190" s="172">
        <f t="shared" si="1"/>
        <v>0.55000000000000027</v>
      </c>
      <c r="CA190" s="52"/>
      <c r="CB190" s="52"/>
      <c r="CC190" s="113"/>
    </row>
    <row r="191" spans="2:81" ht="4.95" customHeight="1" x14ac:dyDescent="0.35">
      <c r="B191" s="52"/>
      <c r="C191" s="349"/>
      <c r="D191" s="330"/>
      <c r="E191" s="330"/>
      <c r="F191" s="330"/>
      <c r="G191" s="330"/>
      <c r="H191" s="330"/>
      <c r="I191" s="330"/>
      <c r="J191" s="330"/>
      <c r="K191" s="330"/>
      <c r="L191" s="330"/>
      <c r="M191" s="330"/>
      <c r="N191" s="331"/>
      <c r="O191" s="330"/>
      <c r="P191" s="350"/>
      <c r="Q191" s="320"/>
      <c r="BX191" s="64"/>
      <c r="BY191" s="52"/>
      <c r="BZ191" s="172">
        <f t="shared" si="1"/>
        <v>0.54000000000000026</v>
      </c>
      <c r="CA191" s="52"/>
      <c r="CB191" s="52"/>
      <c r="CC191" s="113"/>
    </row>
    <row r="192" spans="2:81" ht="19.95" customHeight="1" x14ac:dyDescent="0.4">
      <c r="B192" s="52"/>
      <c r="C192" s="349"/>
      <c r="D192" s="458" t="s">
        <v>265</v>
      </c>
      <c r="E192" s="458"/>
      <c r="F192" s="458"/>
      <c r="G192" s="363"/>
      <c r="H192" s="364"/>
      <c r="I192" s="364"/>
      <c r="J192" s="368" t="str">
        <f>EyP!$C$107</f>
        <v>La dirección del negocio …</v>
      </c>
      <c r="K192" s="365"/>
      <c r="L192" s="365"/>
      <c r="M192" s="364"/>
      <c r="N192" s="364"/>
      <c r="O192" s="366"/>
      <c r="P192" s="350"/>
      <c r="Q192" s="320"/>
      <c r="BX192" s="64"/>
      <c r="BY192" s="52"/>
      <c r="BZ192" s="172">
        <f t="shared" si="1"/>
        <v>0.53000000000000025</v>
      </c>
      <c r="CA192" s="52"/>
      <c r="CB192" s="52"/>
      <c r="CC192" s="113"/>
    </row>
    <row r="193" spans="2:81" ht="19.95" customHeight="1" x14ac:dyDescent="0.35">
      <c r="B193" s="52"/>
      <c r="C193" s="349"/>
      <c r="D193" s="447"/>
      <c r="E193" s="448"/>
      <c r="F193" s="448"/>
      <c r="G193" s="493" t="s">
        <v>239</v>
      </c>
      <c r="H193" s="493"/>
      <c r="I193" s="493"/>
      <c r="J193" s="493"/>
      <c r="K193" s="493"/>
      <c r="L193" s="493"/>
      <c r="M193" s="493"/>
      <c r="N193" s="493"/>
      <c r="O193" s="499"/>
      <c r="P193" s="350"/>
      <c r="Q193" s="320"/>
      <c r="BX193" s="64"/>
      <c r="BY193" s="52"/>
      <c r="BZ193" s="172">
        <f t="shared" si="1"/>
        <v>0.52000000000000024</v>
      </c>
      <c r="CA193" s="52"/>
      <c r="CB193" s="52"/>
      <c r="CC193" s="113"/>
    </row>
    <row r="194" spans="2:81" ht="19.95" customHeight="1" x14ac:dyDescent="0.45">
      <c r="B194" s="52"/>
      <c r="C194" s="349"/>
      <c r="D194" s="369"/>
      <c r="E194" s="370"/>
      <c r="F194" s="371" t="s">
        <v>82</v>
      </c>
      <c r="G194" s="467"/>
      <c r="H194" s="468"/>
      <c r="I194" s="468"/>
      <c r="J194" s="468"/>
      <c r="K194" s="468"/>
      <c r="L194" s="468"/>
      <c r="M194" s="468"/>
      <c r="N194" s="468"/>
      <c r="O194" s="469"/>
      <c r="P194" s="350"/>
      <c r="Q194" s="367" t="str">
        <f>IF(G190=0,"",IF(G194=0,"&lt;&lt; Falta respuesta, elige de la lista",""))</f>
        <v/>
      </c>
      <c r="BX194" s="64"/>
      <c r="BY194" s="52"/>
      <c r="BZ194" s="172">
        <f t="shared" si="1"/>
        <v>0.51000000000000023</v>
      </c>
      <c r="CA194" s="52"/>
      <c r="CB194" s="52"/>
      <c r="CC194" s="113"/>
    </row>
    <row r="195" spans="2:81" ht="4.95" customHeight="1" x14ac:dyDescent="0.35">
      <c r="B195" s="52"/>
      <c r="C195" s="349"/>
      <c r="D195" s="330"/>
      <c r="E195" s="330"/>
      <c r="F195" s="330"/>
      <c r="G195" s="330"/>
      <c r="H195" s="330"/>
      <c r="I195" s="330"/>
      <c r="J195" s="330"/>
      <c r="K195" s="330"/>
      <c r="L195" s="330"/>
      <c r="M195" s="330"/>
      <c r="N195" s="331"/>
      <c r="O195" s="330"/>
      <c r="P195" s="350"/>
      <c r="Q195" s="320"/>
      <c r="BX195" s="64"/>
      <c r="BY195" s="52"/>
      <c r="BZ195" s="172">
        <f t="shared" si="1"/>
        <v>0.50000000000000022</v>
      </c>
      <c r="CA195" s="52"/>
      <c r="CB195" s="52"/>
      <c r="CC195" s="113"/>
    </row>
    <row r="196" spans="2:81" ht="19.95" customHeight="1" x14ac:dyDescent="0.4">
      <c r="B196" s="52"/>
      <c r="C196" s="349"/>
      <c r="D196" s="458" t="s">
        <v>266</v>
      </c>
      <c r="E196" s="458"/>
      <c r="F196" s="458"/>
      <c r="G196" s="363"/>
      <c r="H196" s="364"/>
      <c r="I196" s="364"/>
      <c r="J196" s="368" t="str">
        <f>EyP!$C$112</f>
        <v>Mi dedicación al negocio …</v>
      </c>
      <c r="K196" s="365"/>
      <c r="L196" s="365"/>
      <c r="M196" s="364"/>
      <c r="N196" s="364"/>
      <c r="O196" s="366"/>
      <c r="P196" s="350"/>
      <c r="Q196" s="320"/>
      <c r="BX196" s="64"/>
      <c r="BY196" s="52"/>
      <c r="BZ196" s="172">
        <f t="shared" si="1"/>
        <v>0.49000000000000027</v>
      </c>
      <c r="CA196" s="52"/>
      <c r="CB196" s="52"/>
      <c r="CC196" s="113"/>
    </row>
    <row r="197" spans="2:81" ht="19.95" customHeight="1" x14ac:dyDescent="0.35">
      <c r="B197" s="52"/>
      <c r="C197" s="349"/>
      <c r="D197" s="447"/>
      <c r="E197" s="448"/>
      <c r="F197" s="448"/>
      <c r="G197" s="493" t="s">
        <v>145</v>
      </c>
      <c r="H197" s="493"/>
      <c r="I197" s="493"/>
      <c r="J197" s="493"/>
      <c r="K197" s="493"/>
      <c r="L197" s="493"/>
      <c r="M197" s="493"/>
      <c r="N197" s="493"/>
      <c r="O197" s="499"/>
      <c r="P197" s="350"/>
      <c r="Q197" s="320"/>
      <c r="BX197" s="64"/>
      <c r="BY197" s="52"/>
      <c r="BZ197" s="172">
        <f t="shared" si="1"/>
        <v>0.48000000000000026</v>
      </c>
      <c r="CA197" s="52"/>
      <c r="CB197" s="52"/>
      <c r="CC197" s="113"/>
    </row>
    <row r="198" spans="2:81" ht="19.95" customHeight="1" x14ac:dyDescent="0.45">
      <c r="B198" s="52"/>
      <c r="C198" s="349"/>
      <c r="D198" s="369"/>
      <c r="E198" s="370"/>
      <c r="F198" s="371" t="s">
        <v>82</v>
      </c>
      <c r="G198" s="467"/>
      <c r="H198" s="468"/>
      <c r="I198" s="468"/>
      <c r="J198" s="468"/>
      <c r="K198" s="468"/>
      <c r="L198" s="468"/>
      <c r="M198" s="468"/>
      <c r="N198" s="468"/>
      <c r="O198" s="469"/>
      <c r="P198" s="350"/>
      <c r="Q198" s="367" t="str">
        <f>IF(G194=0,"",IF(G198=0,"&lt;&lt; Falta respuesta, elige de la lista",""))</f>
        <v/>
      </c>
      <c r="BX198" s="64"/>
      <c r="BY198" s="52"/>
      <c r="BZ198" s="172">
        <f t="shared" si="1"/>
        <v>0.47000000000000025</v>
      </c>
      <c r="CA198" s="52"/>
      <c r="CB198" s="52"/>
      <c r="CC198" s="113"/>
    </row>
    <row r="199" spans="2:81" ht="4.95" customHeight="1" x14ac:dyDescent="0.35">
      <c r="B199" s="52"/>
      <c r="C199" s="349"/>
      <c r="D199" s="330"/>
      <c r="E199" s="330"/>
      <c r="F199" s="330"/>
      <c r="G199" s="330"/>
      <c r="H199" s="330"/>
      <c r="I199" s="330"/>
      <c r="J199" s="330"/>
      <c r="K199" s="330"/>
      <c r="L199" s="330"/>
      <c r="M199" s="330"/>
      <c r="N199" s="331"/>
      <c r="O199" s="330"/>
      <c r="P199" s="350"/>
      <c r="Q199" s="320"/>
      <c r="BX199" s="64"/>
      <c r="BY199" s="52"/>
      <c r="BZ199" s="172">
        <f t="shared" si="1"/>
        <v>0.46000000000000024</v>
      </c>
      <c r="CA199" s="52"/>
      <c r="CB199" s="52"/>
      <c r="CC199" s="113"/>
    </row>
    <row r="200" spans="2:81" ht="19.95" customHeight="1" x14ac:dyDescent="0.4">
      <c r="B200" s="52"/>
      <c r="C200" s="349"/>
      <c r="D200" s="458" t="s">
        <v>267</v>
      </c>
      <c r="E200" s="458"/>
      <c r="F200" s="458"/>
      <c r="G200" s="363"/>
      <c r="H200" s="364"/>
      <c r="I200" s="364"/>
      <c r="J200" s="368" t="str">
        <f>EyP!$C$118</f>
        <v>La clave más importante para el éxito será …</v>
      </c>
      <c r="K200" s="365"/>
      <c r="L200" s="365"/>
      <c r="M200" s="364"/>
      <c r="N200" s="364"/>
      <c r="O200" s="366"/>
      <c r="P200" s="350"/>
      <c r="Q200" s="320"/>
      <c r="BX200" s="64"/>
      <c r="BY200" s="52"/>
      <c r="BZ200" s="172">
        <f t="shared" si="1"/>
        <v>0.45000000000000023</v>
      </c>
      <c r="CA200" s="52"/>
      <c r="CB200" s="52"/>
      <c r="CC200" s="113"/>
    </row>
    <row r="201" spans="2:81" ht="19.95" customHeight="1" x14ac:dyDescent="0.35">
      <c r="B201" s="52"/>
      <c r="C201" s="349"/>
      <c r="D201" s="447"/>
      <c r="E201" s="493" t="s">
        <v>149</v>
      </c>
      <c r="F201" s="493"/>
      <c r="G201" s="493"/>
      <c r="H201" s="493"/>
      <c r="I201" s="493"/>
      <c r="J201" s="493"/>
      <c r="K201" s="493"/>
      <c r="L201" s="493"/>
      <c r="M201" s="493"/>
      <c r="N201" s="493"/>
      <c r="O201" s="499"/>
      <c r="P201" s="350"/>
      <c r="Q201" s="320"/>
      <c r="BX201" s="64"/>
      <c r="BY201" s="52"/>
      <c r="BZ201" s="172">
        <f t="shared" si="1"/>
        <v>0.44000000000000022</v>
      </c>
      <c r="CA201" s="52"/>
      <c r="CB201" s="52"/>
      <c r="CC201" s="113"/>
    </row>
    <row r="202" spans="2:81" ht="19.95" customHeight="1" x14ac:dyDescent="0.45">
      <c r="B202" s="52"/>
      <c r="C202" s="349"/>
      <c r="D202" s="369"/>
      <c r="E202" s="370"/>
      <c r="F202" s="371" t="s">
        <v>82</v>
      </c>
      <c r="G202" s="467"/>
      <c r="H202" s="468"/>
      <c r="I202" s="468"/>
      <c r="J202" s="468"/>
      <c r="K202" s="468"/>
      <c r="L202" s="468"/>
      <c r="M202" s="468"/>
      <c r="N202" s="468"/>
      <c r="O202" s="469"/>
      <c r="P202" s="350"/>
      <c r="Q202" s="367" t="str">
        <f>IF(G198=0,"",IF(G202=0,"&lt;&lt; Falta respuesta, elige de la lista",""))</f>
        <v/>
      </c>
      <c r="BX202" s="64"/>
      <c r="BY202" s="52"/>
      <c r="BZ202" s="172">
        <f t="shared" si="1"/>
        <v>0.43000000000000022</v>
      </c>
      <c r="CA202" s="52"/>
      <c r="CB202" s="52"/>
      <c r="CC202" s="113"/>
    </row>
    <row r="203" spans="2:81" ht="4.95" customHeight="1" x14ac:dyDescent="0.35">
      <c r="B203" s="52"/>
      <c r="C203" s="349"/>
      <c r="D203" s="330"/>
      <c r="E203" s="330"/>
      <c r="F203" s="330"/>
      <c r="G203" s="330"/>
      <c r="H203" s="330"/>
      <c r="I203" s="330"/>
      <c r="J203" s="330"/>
      <c r="K203" s="330"/>
      <c r="L203" s="330"/>
      <c r="M203" s="330"/>
      <c r="N203" s="331"/>
      <c r="O203" s="330"/>
      <c r="P203" s="350"/>
      <c r="Q203" s="320"/>
      <c r="BX203" s="64"/>
      <c r="BY203" s="52"/>
      <c r="BZ203" s="172">
        <f t="shared" si="1"/>
        <v>0.42000000000000021</v>
      </c>
      <c r="CA203" s="52"/>
      <c r="CB203" s="52"/>
      <c r="CC203" s="113"/>
    </row>
    <row r="204" spans="2:81" ht="19.95" customHeight="1" x14ac:dyDescent="0.4">
      <c r="B204" s="52"/>
      <c r="C204" s="349"/>
      <c r="D204" s="458" t="s">
        <v>268</v>
      </c>
      <c r="E204" s="458"/>
      <c r="F204" s="458"/>
      <c r="G204" s="363"/>
      <c r="H204" s="364"/>
      <c r="I204" s="364"/>
      <c r="J204" s="368" t="str">
        <f>EyP!$C$123</f>
        <v>Disponer de un buen equipo, bien pagado y motivado …</v>
      </c>
      <c r="K204" s="365"/>
      <c r="L204" s="365"/>
      <c r="M204" s="364"/>
      <c r="N204" s="364"/>
      <c r="O204" s="366"/>
      <c r="P204" s="350"/>
      <c r="Q204" s="320"/>
      <c r="BX204" s="64"/>
      <c r="BY204" s="52"/>
      <c r="BZ204" s="172">
        <f t="shared" si="1"/>
        <v>0.4100000000000002</v>
      </c>
      <c r="CA204" s="52"/>
      <c r="CB204" s="52"/>
      <c r="CC204" s="113"/>
    </row>
    <row r="205" spans="2:81" ht="19.95" customHeight="1" x14ac:dyDescent="0.35">
      <c r="B205" s="52"/>
      <c r="C205" s="349"/>
      <c r="D205" s="447"/>
      <c r="E205" s="448"/>
      <c r="F205" s="448"/>
      <c r="G205" s="493" t="s">
        <v>151</v>
      </c>
      <c r="H205" s="493"/>
      <c r="I205" s="493"/>
      <c r="J205" s="493"/>
      <c r="K205" s="493"/>
      <c r="L205" s="493"/>
      <c r="M205" s="493"/>
      <c r="N205" s="493"/>
      <c r="O205" s="499"/>
      <c r="P205" s="350"/>
      <c r="Q205" s="320"/>
      <c r="BX205" s="64"/>
      <c r="BY205" s="52"/>
      <c r="BZ205" s="172">
        <f t="shared" si="1"/>
        <v>0.40000000000000019</v>
      </c>
      <c r="CA205" s="52"/>
      <c r="CB205" s="52"/>
      <c r="CC205" s="113"/>
    </row>
    <row r="206" spans="2:81" ht="19.95" customHeight="1" x14ac:dyDescent="0.45">
      <c r="B206" s="52"/>
      <c r="C206" s="349"/>
      <c r="D206" s="369"/>
      <c r="E206" s="370"/>
      <c r="F206" s="371" t="s">
        <v>82</v>
      </c>
      <c r="G206" s="467"/>
      <c r="H206" s="468"/>
      <c r="I206" s="468"/>
      <c r="J206" s="468"/>
      <c r="K206" s="468"/>
      <c r="L206" s="468"/>
      <c r="M206" s="468"/>
      <c r="N206" s="468"/>
      <c r="O206" s="469"/>
      <c r="P206" s="350"/>
      <c r="Q206" s="367" t="str">
        <f>IF(G202=0,"",IF(G206=0,"&lt;&lt; Falta respuesta, elige de la lista",""))</f>
        <v/>
      </c>
      <c r="BX206" s="64"/>
      <c r="BY206" s="52"/>
      <c r="BZ206" s="172">
        <f t="shared" si="1"/>
        <v>0.39000000000000018</v>
      </c>
      <c r="CA206" s="52"/>
      <c r="CB206" s="52"/>
      <c r="CC206" s="113"/>
    </row>
    <row r="207" spans="2:81" ht="4.95" customHeight="1" x14ac:dyDescent="0.35">
      <c r="B207" s="52"/>
      <c r="C207" s="349"/>
      <c r="D207" s="330"/>
      <c r="E207" s="330"/>
      <c r="F207" s="330"/>
      <c r="G207" s="330"/>
      <c r="H207" s="330"/>
      <c r="I207" s="330"/>
      <c r="J207" s="330"/>
      <c r="K207" s="330"/>
      <c r="L207" s="330"/>
      <c r="M207" s="330"/>
      <c r="N207" s="331"/>
      <c r="O207" s="330"/>
      <c r="P207" s="350"/>
      <c r="Q207" s="320"/>
      <c r="BX207" s="64"/>
      <c r="BY207" s="52"/>
      <c r="BZ207" s="172">
        <f t="shared" si="1"/>
        <v>0.38000000000000017</v>
      </c>
      <c r="CA207" s="52"/>
      <c r="CB207" s="52"/>
      <c r="CC207" s="113"/>
    </row>
    <row r="208" spans="2:81" ht="19.95" customHeight="1" x14ac:dyDescent="0.4">
      <c r="B208" s="52"/>
      <c r="C208" s="349"/>
      <c r="D208" s="458" t="s">
        <v>269</v>
      </c>
      <c r="E208" s="458"/>
      <c r="F208" s="458"/>
      <c r="G208" s="363"/>
      <c r="H208" s="364"/>
      <c r="I208" s="364"/>
      <c r="J208" s="368" t="str">
        <f>EyP!$C$127</f>
        <v>Si las cosas van mal …</v>
      </c>
      <c r="K208" s="365"/>
      <c r="L208" s="365"/>
      <c r="M208" s="364"/>
      <c r="N208" s="364"/>
      <c r="O208" s="366"/>
      <c r="P208" s="350"/>
      <c r="Q208" s="320"/>
      <c r="BX208" s="64"/>
      <c r="BY208" s="52"/>
      <c r="BZ208" s="172">
        <f t="shared" si="1"/>
        <v>0.37000000000000016</v>
      </c>
      <c r="CA208" s="52"/>
      <c r="CB208" s="52"/>
      <c r="CC208" s="113"/>
    </row>
    <row r="209" spans="2:81" ht="19.95" customHeight="1" x14ac:dyDescent="0.35">
      <c r="B209" s="52"/>
      <c r="C209" s="349"/>
      <c r="D209" s="447"/>
      <c r="E209" s="448"/>
      <c r="F209" s="448"/>
      <c r="G209" s="493" t="s">
        <v>153</v>
      </c>
      <c r="H209" s="493"/>
      <c r="I209" s="493"/>
      <c r="J209" s="493"/>
      <c r="K209" s="493"/>
      <c r="L209" s="493"/>
      <c r="M209" s="493"/>
      <c r="N209" s="493"/>
      <c r="O209" s="499"/>
      <c r="P209" s="350"/>
      <c r="Q209" s="320"/>
      <c r="BX209" s="64"/>
      <c r="BY209" s="52"/>
      <c r="BZ209" s="172">
        <f t="shared" ref="BZ209:BZ357" si="2">+BZ210+1%</f>
        <v>0.36000000000000015</v>
      </c>
      <c r="CA209" s="52"/>
      <c r="CB209" s="52"/>
      <c r="CC209" s="113"/>
    </row>
    <row r="210" spans="2:81" ht="19.95" customHeight="1" x14ac:dyDescent="0.45">
      <c r="B210" s="52"/>
      <c r="C210" s="349"/>
      <c r="D210" s="369"/>
      <c r="E210" s="370"/>
      <c r="F210" s="371" t="s">
        <v>82</v>
      </c>
      <c r="G210" s="467"/>
      <c r="H210" s="468"/>
      <c r="I210" s="468"/>
      <c r="J210" s="468"/>
      <c r="K210" s="468"/>
      <c r="L210" s="468"/>
      <c r="M210" s="468"/>
      <c r="N210" s="468"/>
      <c r="O210" s="469"/>
      <c r="P210" s="350"/>
      <c r="Q210" s="367" t="str">
        <f>IF(G206=0,"",IF(G210=0,"&lt;&lt; Falta respuesta, elige de la lista",""))</f>
        <v/>
      </c>
      <c r="BX210" s="64"/>
      <c r="BY210" s="52"/>
      <c r="BZ210" s="172">
        <f t="shared" si="2"/>
        <v>0.35000000000000014</v>
      </c>
      <c r="CA210" s="52"/>
      <c r="CB210" s="52"/>
      <c r="CC210" s="113"/>
    </row>
    <row r="211" spans="2:81" ht="4.95" customHeight="1" x14ac:dyDescent="0.35">
      <c r="B211" s="52"/>
      <c r="C211" s="349"/>
      <c r="D211" s="330"/>
      <c r="E211" s="330"/>
      <c r="F211" s="330"/>
      <c r="G211" s="330"/>
      <c r="H211" s="330"/>
      <c r="I211" s="330"/>
      <c r="J211" s="330"/>
      <c r="K211" s="330"/>
      <c r="L211" s="330"/>
      <c r="M211" s="330"/>
      <c r="N211" s="331"/>
      <c r="O211" s="330"/>
      <c r="P211" s="350"/>
      <c r="Q211" s="320"/>
      <c r="BX211" s="64"/>
      <c r="BY211" s="52"/>
      <c r="BZ211" s="172">
        <f t="shared" si="2"/>
        <v>0.34000000000000014</v>
      </c>
      <c r="CA211" s="52"/>
      <c r="CB211" s="52"/>
      <c r="CC211" s="113"/>
    </row>
    <row r="212" spans="2:81" ht="19.95" customHeight="1" x14ac:dyDescent="0.4">
      <c r="B212" s="52"/>
      <c r="C212" s="349"/>
      <c r="D212" s="458" t="s">
        <v>270</v>
      </c>
      <c r="E212" s="458"/>
      <c r="F212" s="458"/>
      <c r="G212" s="363"/>
      <c r="H212" s="364"/>
      <c r="I212" s="364"/>
      <c r="J212" s="368" t="str">
        <f>EyP!$C$133</f>
        <v>Como ves a tus socios …</v>
      </c>
      <c r="K212" s="365"/>
      <c r="L212" s="365"/>
      <c r="M212" s="364"/>
      <c r="N212" s="364"/>
      <c r="O212" s="366"/>
      <c r="P212" s="350"/>
      <c r="Q212" s="320"/>
      <c r="BX212" s="64"/>
      <c r="BY212" s="52"/>
      <c r="BZ212" s="172">
        <f t="shared" si="2"/>
        <v>0.33000000000000013</v>
      </c>
      <c r="CA212" s="52"/>
      <c r="CB212" s="52"/>
      <c r="CC212" s="113"/>
    </row>
    <row r="213" spans="2:81" ht="19.95" customHeight="1" x14ac:dyDescent="0.45">
      <c r="B213" s="52"/>
      <c r="C213" s="349"/>
      <c r="D213" s="447"/>
      <c r="E213" s="448"/>
      <c r="F213" s="448"/>
      <c r="G213" s="493" t="s">
        <v>240</v>
      </c>
      <c r="H213" s="493"/>
      <c r="I213" s="493"/>
      <c r="J213" s="493"/>
      <c r="K213" s="493"/>
      <c r="L213" s="493"/>
      <c r="M213" s="493"/>
      <c r="N213" s="493"/>
      <c r="O213" s="499"/>
      <c r="P213" s="350"/>
      <c r="Q213" s="367"/>
      <c r="BX213" s="64"/>
      <c r="BY213" s="52"/>
      <c r="BZ213" s="172">
        <f t="shared" si="2"/>
        <v>0.32000000000000012</v>
      </c>
      <c r="CA213" s="52"/>
      <c r="CB213" s="52"/>
      <c r="CC213" s="113"/>
    </row>
    <row r="214" spans="2:81" ht="19.95" customHeight="1" x14ac:dyDescent="0.45">
      <c r="B214" s="52"/>
      <c r="C214" s="349"/>
      <c r="D214" s="369"/>
      <c r="E214" s="370"/>
      <c r="F214" s="371" t="s">
        <v>82</v>
      </c>
      <c r="G214" s="467"/>
      <c r="H214" s="468"/>
      <c r="I214" s="468"/>
      <c r="J214" s="468"/>
      <c r="K214" s="468"/>
      <c r="L214" s="468"/>
      <c r="M214" s="468"/>
      <c r="N214" s="468"/>
      <c r="O214" s="469"/>
      <c r="P214" s="350"/>
      <c r="Q214" s="367" t="str">
        <f>IF(G210=0,"",IF(G214=0,"&lt;&lt; Falta respuesta, elige de la lista",""))</f>
        <v/>
      </c>
      <c r="BX214" s="64"/>
      <c r="BY214" s="52"/>
      <c r="BZ214" s="172">
        <f t="shared" si="2"/>
        <v>0.31000000000000011</v>
      </c>
      <c r="CA214" s="52"/>
      <c r="CB214" s="52"/>
      <c r="CC214" s="113"/>
    </row>
    <row r="215" spans="2:81" ht="4.95" customHeight="1" x14ac:dyDescent="0.35">
      <c r="B215" s="52"/>
      <c r="C215" s="349"/>
      <c r="D215" s="330"/>
      <c r="E215" s="330"/>
      <c r="F215" s="330"/>
      <c r="G215" s="330"/>
      <c r="H215" s="330"/>
      <c r="I215" s="330"/>
      <c r="J215" s="330"/>
      <c r="K215" s="330"/>
      <c r="L215" s="330"/>
      <c r="M215" s="330"/>
      <c r="N215" s="331"/>
      <c r="O215" s="330"/>
      <c r="P215" s="350"/>
      <c r="Q215" s="320"/>
      <c r="BX215" s="64"/>
      <c r="BY215" s="52"/>
      <c r="BZ215" s="172">
        <f t="shared" si="2"/>
        <v>0.3000000000000001</v>
      </c>
      <c r="CA215" s="52"/>
      <c r="CB215" s="52"/>
      <c r="CC215" s="113"/>
    </row>
    <row r="216" spans="2:81" ht="19.95" customHeight="1" x14ac:dyDescent="0.4">
      <c r="B216" s="52"/>
      <c r="C216" s="349"/>
      <c r="D216" s="458" t="s">
        <v>271</v>
      </c>
      <c r="E216" s="458"/>
      <c r="F216" s="458"/>
      <c r="G216" s="363"/>
      <c r="H216" s="364"/>
      <c r="I216" s="364"/>
      <c r="J216" s="368" t="str">
        <f>EyP!$C$138</f>
        <v>Tu entorno (familia/pareja/amigos/otros socios…) ¿cómo ve esta aventura?</v>
      </c>
      <c r="K216" s="365"/>
      <c r="L216" s="365"/>
      <c r="M216" s="364"/>
      <c r="N216" s="364"/>
      <c r="O216" s="366"/>
      <c r="P216" s="350"/>
      <c r="Q216" s="320"/>
      <c r="BX216" s="64"/>
      <c r="BY216" s="52"/>
      <c r="BZ216" s="172">
        <f t="shared" si="2"/>
        <v>0.29000000000000009</v>
      </c>
      <c r="CA216" s="52"/>
      <c r="CB216" s="52"/>
      <c r="CC216" s="113"/>
    </row>
    <row r="217" spans="2:81" ht="19.95" customHeight="1" x14ac:dyDescent="0.35">
      <c r="B217" s="52"/>
      <c r="C217" s="349"/>
      <c r="D217" s="447"/>
      <c r="E217" s="448"/>
      <c r="F217" s="448"/>
      <c r="G217" s="493" t="s">
        <v>157</v>
      </c>
      <c r="H217" s="493"/>
      <c r="I217" s="493"/>
      <c r="J217" s="493"/>
      <c r="K217" s="493"/>
      <c r="L217" s="493"/>
      <c r="M217" s="493"/>
      <c r="N217" s="493"/>
      <c r="O217" s="499"/>
      <c r="P217" s="350"/>
      <c r="Q217" s="320"/>
      <c r="BX217" s="64"/>
      <c r="BY217" s="52"/>
      <c r="BZ217" s="172">
        <f t="shared" si="2"/>
        <v>0.28000000000000008</v>
      </c>
      <c r="CA217" s="52"/>
      <c r="CB217" s="52"/>
      <c r="CC217" s="113"/>
    </row>
    <row r="218" spans="2:81" ht="19.95" customHeight="1" x14ac:dyDescent="0.45">
      <c r="B218" s="52"/>
      <c r="C218" s="349"/>
      <c r="D218" s="369"/>
      <c r="E218" s="370"/>
      <c r="F218" s="371" t="s">
        <v>82</v>
      </c>
      <c r="G218" s="467"/>
      <c r="H218" s="468"/>
      <c r="I218" s="468"/>
      <c r="J218" s="468"/>
      <c r="K218" s="468"/>
      <c r="L218" s="468"/>
      <c r="M218" s="468"/>
      <c r="N218" s="468"/>
      <c r="O218" s="469"/>
      <c r="P218" s="350"/>
      <c r="Q218" s="367" t="str">
        <f>IF(G214=0,"",IF(G218=0,"&lt;&lt; Falta respuesta, elige de la lista",""))</f>
        <v/>
      </c>
      <c r="BX218" s="64"/>
      <c r="BY218" s="52"/>
      <c r="BZ218" s="172">
        <f t="shared" si="2"/>
        <v>0.27000000000000007</v>
      </c>
      <c r="CA218" s="52"/>
      <c r="CB218" s="52"/>
      <c r="CC218" s="113"/>
    </row>
    <row r="219" spans="2:81" ht="12.75" customHeight="1" x14ac:dyDescent="0.35">
      <c r="B219" s="52"/>
      <c r="C219" s="349"/>
      <c r="D219" s="326"/>
      <c r="E219" s="326"/>
      <c r="F219" s="326"/>
      <c r="G219" s="326"/>
      <c r="H219" s="327"/>
      <c r="I219" s="327"/>
      <c r="J219" s="327"/>
      <c r="K219" s="327"/>
      <c r="L219" s="327"/>
      <c r="M219" s="327"/>
      <c r="N219" s="332"/>
      <c r="O219" s="327"/>
      <c r="P219" s="350"/>
      <c r="Q219" s="320"/>
      <c r="BX219" s="64"/>
      <c r="BY219" s="52"/>
      <c r="BZ219" s="172">
        <f t="shared" si="2"/>
        <v>0.26000000000000006</v>
      </c>
      <c r="CA219" s="52"/>
      <c r="CB219" s="52"/>
      <c r="CC219" s="113"/>
    </row>
    <row r="220" spans="2:81" ht="4.5" customHeight="1" x14ac:dyDescent="0.35">
      <c r="B220" s="52"/>
      <c r="C220" s="351"/>
      <c r="D220" s="352"/>
      <c r="E220" s="352"/>
      <c r="F220" s="352"/>
      <c r="G220" s="352"/>
      <c r="H220" s="352"/>
      <c r="I220" s="352"/>
      <c r="J220" s="352"/>
      <c r="K220" s="352"/>
      <c r="L220" s="352"/>
      <c r="M220" s="352"/>
      <c r="N220" s="352"/>
      <c r="O220" s="352"/>
      <c r="P220" s="353"/>
      <c r="Q220" s="320"/>
      <c r="BX220" s="64"/>
      <c r="BY220" s="52"/>
      <c r="BZ220" s="172">
        <f t="shared" si="2"/>
        <v>0.25000000000000006</v>
      </c>
      <c r="CA220" s="52"/>
      <c r="CB220" s="52"/>
      <c r="CC220" s="113"/>
    </row>
    <row r="221" spans="2:81" ht="19.5" customHeight="1" x14ac:dyDescent="0.35">
      <c r="B221" s="321"/>
      <c r="C221" s="321"/>
      <c r="D221" s="322"/>
      <c r="E221" s="322"/>
      <c r="F221" s="322"/>
      <c r="G221" s="322"/>
      <c r="H221" s="322"/>
      <c r="I221" s="322"/>
      <c r="J221" s="322"/>
      <c r="K221" s="322"/>
      <c r="L221" s="322"/>
      <c r="M221" s="322"/>
      <c r="N221" s="322"/>
      <c r="O221" s="322"/>
      <c r="P221" s="321"/>
      <c r="Q221" s="323"/>
      <c r="BX221" s="64"/>
      <c r="BY221" s="52"/>
      <c r="BZ221" s="172">
        <f t="shared" si="2"/>
        <v>0.24000000000000007</v>
      </c>
      <c r="CA221" s="52"/>
      <c r="CB221" s="52"/>
      <c r="CC221" s="113"/>
    </row>
    <row r="222" spans="2:81" ht="15" x14ac:dyDescent="0.35">
      <c r="D222" s="310"/>
      <c r="E222" s="310"/>
      <c r="F222" s="310"/>
      <c r="G222" s="310"/>
      <c r="H222" s="310"/>
      <c r="I222" s="310"/>
      <c r="J222" s="310"/>
      <c r="K222" s="310"/>
      <c r="L222" s="310"/>
      <c r="M222" s="310"/>
      <c r="N222" s="310"/>
      <c r="O222" s="310"/>
      <c r="BX222" s="64"/>
      <c r="BY222" s="52"/>
      <c r="BZ222" s="172">
        <f>+BZ317+1%</f>
        <v>0.23000000000000007</v>
      </c>
      <c r="CA222" s="52"/>
      <c r="CB222" s="52"/>
      <c r="CC222" s="113"/>
    </row>
    <row r="223" spans="2:81" ht="15" x14ac:dyDescent="0.35">
      <c r="D223" s="310"/>
      <c r="E223" s="310"/>
      <c r="F223" s="310"/>
      <c r="G223" s="310"/>
      <c r="H223" s="310"/>
      <c r="I223" s="310"/>
      <c r="J223" s="310"/>
      <c r="K223" s="310"/>
      <c r="L223" s="310"/>
      <c r="M223" s="310"/>
      <c r="N223" s="310"/>
      <c r="O223" s="310"/>
      <c r="BX223" s="64"/>
      <c r="BY223" s="52"/>
      <c r="BZ223" s="172"/>
      <c r="CA223" s="52"/>
      <c r="CB223" s="52"/>
      <c r="CC223" s="113"/>
    </row>
    <row r="224" spans="2:81" ht="15" x14ac:dyDescent="0.35">
      <c r="D224" s="310"/>
      <c r="E224" s="310"/>
      <c r="F224" s="310"/>
      <c r="G224" s="310"/>
      <c r="H224" s="310"/>
      <c r="I224" s="310"/>
      <c r="J224" s="310"/>
      <c r="K224" s="310"/>
      <c r="L224" s="310"/>
      <c r="M224" s="310"/>
      <c r="N224" s="310"/>
      <c r="O224" s="310"/>
      <c r="BX224" s="64"/>
      <c r="BY224" s="52"/>
      <c r="BZ224" s="172"/>
      <c r="CA224" s="52"/>
      <c r="CB224" s="52"/>
      <c r="CC224" s="113"/>
    </row>
    <row r="225" spans="4:81" ht="15" x14ac:dyDescent="0.35">
      <c r="D225" s="310"/>
      <c r="E225" s="310"/>
      <c r="F225" s="310"/>
      <c r="G225" s="310"/>
      <c r="H225" s="310"/>
      <c r="I225" s="310"/>
      <c r="J225" s="310"/>
      <c r="K225" s="310"/>
      <c r="L225" s="310"/>
      <c r="M225" s="310"/>
      <c r="N225" s="310"/>
      <c r="O225" s="310"/>
      <c r="BX225" s="64"/>
      <c r="BY225" s="52"/>
      <c r="BZ225" s="172"/>
      <c r="CA225" s="52"/>
      <c r="CB225" s="52"/>
      <c r="CC225" s="113"/>
    </row>
    <row r="226" spans="4:81" ht="15" x14ac:dyDescent="0.35">
      <c r="D226" s="310"/>
      <c r="E226" s="310"/>
      <c r="F226" s="310"/>
      <c r="G226" s="310"/>
      <c r="H226" s="310"/>
      <c r="I226" s="310"/>
      <c r="J226" s="310"/>
      <c r="K226" s="310"/>
      <c r="L226" s="310"/>
      <c r="M226" s="310"/>
      <c r="N226" s="310"/>
      <c r="O226" s="310"/>
      <c r="BX226" s="64"/>
      <c r="BY226" s="52"/>
      <c r="BZ226" s="172"/>
      <c r="CA226" s="52"/>
      <c r="CB226" s="52"/>
      <c r="CC226" s="113"/>
    </row>
    <row r="227" spans="4:81" ht="15" x14ac:dyDescent="0.35">
      <c r="D227" s="310"/>
      <c r="E227" s="310"/>
      <c r="F227" s="310"/>
      <c r="G227" s="310"/>
      <c r="H227" s="310"/>
      <c r="I227" s="310"/>
      <c r="J227" s="310"/>
      <c r="K227" s="310"/>
      <c r="L227" s="310"/>
      <c r="M227" s="310"/>
      <c r="N227" s="310"/>
      <c r="O227" s="310"/>
      <c r="BX227" s="64"/>
      <c r="BY227" s="52"/>
      <c r="BZ227" s="172"/>
      <c r="CA227" s="52"/>
      <c r="CB227" s="52"/>
      <c r="CC227" s="113"/>
    </row>
    <row r="228" spans="4:81" ht="15" x14ac:dyDescent="0.35">
      <c r="D228" s="310"/>
      <c r="E228" s="310"/>
      <c r="F228" s="310"/>
      <c r="G228" s="310"/>
      <c r="H228" s="310"/>
      <c r="I228" s="310"/>
      <c r="J228" s="310"/>
      <c r="K228" s="310"/>
      <c r="L228" s="310"/>
      <c r="M228" s="310"/>
      <c r="N228" s="310"/>
      <c r="O228" s="310"/>
      <c r="BX228" s="64"/>
      <c r="BY228" s="52"/>
      <c r="BZ228" s="172"/>
      <c r="CA228" s="52"/>
      <c r="CB228" s="52"/>
      <c r="CC228" s="113"/>
    </row>
    <row r="229" spans="4:81" ht="15" x14ac:dyDescent="0.35">
      <c r="D229" s="310"/>
      <c r="E229" s="310"/>
      <c r="F229" s="310"/>
      <c r="G229" s="310"/>
      <c r="H229" s="310"/>
      <c r="I229" s="310"/>
      <c r="J229" s="310"/>
      <c r="K229" s="310"/>
      <c r="L229" s="310"/>
      <c r="M229" s="310"/>
      <c r="N229" s="310"/>
      <c r="O229" s="310"/>
      <c r="BX229" s="64"/>
      <c r="BY229" s="52"/>
      <c r="BZ229" s="172"/>
      <c r="CA229" s="52"/>
      <c r="CB229" s="52"/>
      <c r="CC229" s="113"/>
    </row>
    <row r="230" spans="4:81" ht="15" x14ac:dyDescent="0.35">
      <c r="D230" s="310"/>
      <c r="E230" s="310"/>
      <c r="F230" s="310"/>
      <c r="G230" s="310"/>
      <c r="H230" s="310"/>
      <c r="I230" s="310"/>
      <c r="J230" s="310"/>
      <c r="K230" s="310"/>
      <c r="L230" s="310"/>
      <c r="M230" s="310"/>
      <c r="N230" s="310"/>
      <c r="O230" s="310"/>
      <c r="BX230" s="64"/>
      <c r="BY230" s="52"/>
      <c r="BZ230" s="172"/>
      <c r="CA230" s="52"/>
      <c r="CB230" s="52"/>
      <c r="CC230" s="113"/>
    </row>
    <row r="231" spans="4:81" ht="15" x14ac:dyDescent="0.35">
      <c r="D231" s="310"/>
      <c r="E231" s="310"/>
      <c r="F231" s="310"/>
      <c r="G231" s="310"/>
      <c r="H231" s="310"/>
      <c r="I231" s="310"/>
      <c r="J231" s="310"/>
      <c r="K231" s="310"/>
      <c r="L231" s="310"/>
      <c r="M231" s="310"/>
      <c r="N231" s="310"/>
      <c r="O231" s="310"/>
      <c r="BX231" s="64"/>
      <c r="BY231" s="52"/>
      <c r="BZ231" s="172"/>
      <c r="CA231" s="52"/>
      <c r="CB231" s="52"/>
      <c r="CC231" s="113"/>
    </row>
    <row r="232" spans="4:81" ht="15" x14ac:dyDescent="0.35">
      <c r="D232" s="310"/>
      <c r="E232" s="310"/>
      <c r="F232" s="310"/>
      <c r="G232" s="310"/>
      <c r="H232" s="310"/>
      <c r="I232" s="310"/>
      <c r="J232" s="310"/>
      <c r="K232" s="310"/>
      <c r="L232" s="310"/>
      <c r="M232" s="310"/>
      <c r="N232" s="310"/>
      <c r="O232" s="310"/>
      <c r="BX232" s="64"/>
      <c r="BY232" s="52"/>
      <c r="BZ232" s="172"/>
      <c r="CA232" s="52"/>
      <c r="CB232" s="52"/>
      <c r="CC232" s="113"/>
    </row>
    <row r="233" spans="4:81" ht="15" x14ac:dyDescent="0.35">
      <c r="D233" s="310"/>
      <c r="E233" s="310"/>
      <c r="F233" s="310"/>
      <c r="G233" s="310"/>
      <c r="H233" s="310"/>
      <c r="I233" s="310"/>
      <c r="J233" s="310"/>
      <c r="K233" s="310"/>
      <c r="L233" s="310"/>
      <c r="M233" s="310"/>
      <c r="N233" s="310"/>
      <c r="O233" s="310"/>
      <c r="BX233" s="64"/>
      <c r="BY233" s="52"/>
      <c r="BZ233" s="172"/>
      <c r="CA233" s="52"/>
      <c r="CB233" s="52"/>
      <c r="CC233" s="113"/>
    </row>
    <row r="234" spans="4:81" ht="15" x14ac:dyDescent="0.35">
      <c r="D234" s="310"/>
      <c r="E234" s="310"/>
      <c r="F234" s="310"/>
      <c r="G234" s="310"/>
      <c r="H234" s="310"/>
      <c r="I234" s="310"/>
      <c r="J234" s="310"/>
      <c r="K234" s="310"/>
      <c r="L234" s="310"/>
      <c r="M234" s="310"/>
      <c r="N234" s="310"/>
      <c r="O234" s="310"/>
      <c r="BX234" s="64"/>
      <c r="BY234" s="52"/>
      <c r="BZ234" s="172"/>
      <c r="CA234" s="52"/>
      <c r="CB234" s="52"/>
      <c r="CC234" s="113"/>
    </row>
    <row r="235" spans="4:81" ht="15" x14ac:dyDescent="0.35">
      <c r="D235" s="310"/>
      <c r="E235" s="310"/>
      <c r="F235" s="310"/>
      <c r="G235" s="310"/>
      <c r="H235" s="310"/>
      <c r="I235" s="310"/>
      <c r="J235" s="310"/>
      <c r="K235" s="310"/>
      <c r="L235" s="310"/>
      <c r="M235" s="310"/>
      <c r="N235" s="310"/>
      <c r="O235" s="310"/>
      <c r="BX235" s="64"/>
      <c r="BY235" s="52"/>
      <c r="BZ235" s="172"/>
      <c r="CA235" s="52"/>
      <c r="CB235" s="52"/>
      <c r="CC235" s="113"/>
    </row>
    <row r="236" spans="4:81" ht="15" x14ac:dyDescent="0.35">
      <c r="D236" s="310"/>
      <c r="E236" s="310"/>
      <c r="F236" s="310"/>
      <c r="G236" s="310"/>
      <c r="H236" s="310"/>
      <c r="I236" s="310"/>
      <c r="J236" s="310"/>
      <c r="K236" s="310"/>
      <c r="L236" s="310"/>
      <c r="M236" s="310"/>
      <c r="N236" s="310"/>
      <c r="O236" s="310"/>
      <c r="BX236" s="64"/>
      <c r="BY236" s="52"/>
      <c r="BZ236" s="172"/>
      <c r="CA236" s="52"/>
      <c r="CB236" s="52"/>
      <c r="CC236" s="113"/>
    </row>
    <row r="237" spans="4:81" ht="15" x14ac:dyDescent="0.35">
      <c r="D237" s="310"/>
      <c r="E237" s="310"/>
      <c r="F237" s="310"/>
      <c r="G237" s="310"/>
      <c r="H237" s="310"/>
      <c r="I237" s="310"/>
      <c r="J237" s="310"/>
      <c r="K237" s="310"/>
      <c r="L237" s="310"/>
      <c r="M237" s="310"/>
      <c r="N237" s="310"/>
      <c r="O237" s="310"/>
      <c r="BX237" s="64"/>
      <c r="BY237" s="52"/>
      <c r="BZ237" s="172"/>
      <c r="CA237" s="52"/>
      <c r="CB237" s="52"/>
      <c r="CC237" s="113"/>
    </row>
    <row r="238" spans="4:81" ht="15" x14ac:dyDescent="0.35">
      <c r="D238" s="310"/>
      <c r="E238" s="310"/>
      <c r="F238" s="310"/>
      <c r="G238" s="310"/>
      <c r="H238" s="310"/>
      <c r="I238" s="310"/>
      <c r="J238" s="310"/>
      <c r="K238" s="310"/>
      <c r="L238" s="310"/>
      <c r="M238" s="310"/>
      <c r="N238" s="310"/>
      <c r="O238" s="310"/>
      <c r="BX238" s="64"/>
      <c r="BY238" s="52"/>
      <c r="BZ238" s="172"/>
      <c r="CA238" s="52"/>
      <c r="CB238" s="52"/>
      <c r="CC238" s="113"/>
    </row>
    <row r="239" spans="4:81" ht="15" x14ac:dyDescent="0.35">
      <c r="D239" s="310"/>
      <c r="E239" s="310"/>
      <c r="F239" s="310"/>
      <c r="G239" s="310"/>
      <c r="H239" s="310"/>
      <c r="I239" s="310"/>
      <c r="J239" s="310"/>
      <c r="K239" s="310"/>
      <c r="L239" s="310"/>
      <c r="M239" s="310"/>
      <c r="N239" s="310"/>
      <c r="O239" s="310"/>
      <c r="BX239" s="64"/>
      <c r="BY239" s="52"/>
      <c r="BZ239" s="172"/>
      <c r="CA239" s="52"/>
      <c r="CB239" s="52"/>
      <c r="CC239" s="113"/>
    </row>
    <row r="240" spans="4:81" ht="15" x14ac:dyDescent="0.35">
      <c r="D240" s="310"/>
      <c r="E240" s="310"/>
      <c r="F240" s="310"/>
      <c r="G240" s="310"/>
      <c r="H240" s="310"/>
      <c r="I240" s="310"/>
      <c r="J240" s="310"/>
      <c r="K240" s="310"/>
      <c r="L240" s="310"/>
      <c r="M240" s="310"/>
      <c r="N240" s="310"/>
      <c r="O240" s="310"/>
      <c r="BX240" s="64"/>
      <c r="BY240" s="52"/>
      <c r="BZ240" s="172"/>
      <c r="CA240" s="52"/>
      <c r="CB240" s="52"/>
      <c r="CC240" s="113"/>
    </row>
    <row r="241" spans="4:81" ht="15" x14ac:dyDescent="0.35">
      <c r="D241" s="310"/>
      <c r="E241" s="310"/>
      <c r="F241" s="310"/>
      <c r="G241" s="310"/>
      <c r="H241" s="310"/>
      <c r="I241" s="310"/>
      <c r="J241" s="310"/>
      <c r="K241" s="310"/>
      <c r="L241" s="310"/>
      <c r="M241" s="310"/>
      <c r="N241" s="310"/>
      <c r="O241" s="310"/>
      <c r="BX241" s="64"/>
      <c r="BY241" s="52"/>
      <c r="BZ241" s="172"/>
      <c r="CA241" s="52"/>
      <c r="CB241" s="52"/>
      <c r="CC241" s="113"/>
    </row>
    <row r="242" spans="4:81" ht="15" x14ac:dyDescent="0.35">
      <c r="D242" s="310"/>
      <c r="E242" s="310"/>
      <c r="F242" s="310"/>
      <c r="G242" s="310"/>
      <c r="H242" s="310"/>
      <c r="I242" s="310"/>
      <c r="J242" s="310"/>
      <c r="K242" s="310"/>
      <c r="L242" s="310"/>
      <c r="M242" s="310"/>
      <c r="N242" s="310"/>
      <c r="O242" s="310"/>
      <c r="BX242" s="64"/>
      <c r="BY242" s="52"/>
      <c r="BZ242" s="172"/>
      <c r="CA242" s="52"/>
      <c r="CB242" s="52"/>
      <c r="CC242" s="113"/>
    </row>
    <row r="243" spans="4:81" ht="15" x14ac:dyDescent="0.35">
      <c r="D243" s="310"/>
      <c r="E243" s="310"/>
      <c r="F243" s="310"/>
      <c r="G243" s="310"/>
      <c r="H243" s="310"/>
      <c r="I243" s="310"/>
      <c r="J243" s="310"/>
      <c r="K243" s="310"/>
      <c r="L243" s="310"/>
      <c r="M243" s="310"/>
      <c r="N243" s="310"/>
      <c r="O243" s="310"/>
      <c r="BX243" s="64"/>
      <c r="BY243" s="52"/>
      <c r="BZ243" s="172"/>
      <c r="CA243" s="52"/>
      <c r="CB243" s="52"/>
      <c r="CC243" s="113"/>
    </row>
    <row r="244" spans="4:81" ht="15" x14ac:dyDescent="0.35">
      <c r="D244" s="310"/>
      <c r="E244" s="310"/>
      <c r="F244" s="310"/>
      <c r="G244" s="310"/>
      <c r="H244" s="310"/>
      <c r="I244" s="310"/>
      <c r="J244" s="310"/>
      <c r="K244" s="310"/>
      <c r="L244" s="310"/>
      <c r="M244" s="310"/>
      <c r="N244" s="310"/>
      <c r="O244" s="310"/>
      <c r="BX244" s="64"/>
      <c r="BY244" s="52"/>
      <c r="BZ244" s="172"/>
      <c r="CA244" s="52"/>
      <c r="CB244" s="52"/>
      <c r="CC244" s="113"/>
    </row>
    <row r="245" spans="4:81" ht="15" x14ac:dyDescent="0.35">
      <c r="D245" s="310"/>
      <c r="E245" s="310"/>
      <c r="F245" s="310"/>
      <c r="G245" s="310"/>
      <c r="H245" s="310"/>
      <c r="I245" s="310"/>
      <c r="J245" s="310"/>
      <c r="K245" s="310"/>
      <c r="L245" s="310"/>
      <c r="M245" s="310"/>
      <c r="N245" s="310"/>
      <c r="O245" s="310"/>
      <c r="BX245" s="64"/>
      <c r="BY245" s="52"/>
      <c r="BZ245" s="172"/>
      <c r="CA245" s="52"/>
      <c r="CB245" s="52"/>
      <c r="CC245" s="113"/>
    </row>
    <row r="246" spans="4:81" ht="15" x14ac:dyDescent="0.35">
      <c r="D246" s="310"/>
      <c r="E246" s="310"/>
      <c r="F246" s="310"/>
      <c r="G246" s="310"/>
      <c r="H246" s="310"/>
      <c r="I246" s="310"/>
      <c r="J246" s="310"/>
      <c r="K246" s="310"/>
      <c r="L246" s="310"/>
      <c r="M246" s="310"/>
      <c r="N246" s="310"/>
      <c r="O246" s="310"/>
      <c r="BX246" s="64"/>
      <c r="BY246" s="52"/>
      <c r="BZ246" s="172"/>
      <c r="CA246" s="52"/>
      <c r="CB246" s="52"/>
      <c r="CC246" s="113"/>
    </row>
    <row r="247" spans="4:81" ht="15" x14ac:dyDescent="0.35">
      <c r="D247" s="310"/>
      <c r="E247" s="310"/>
      <c r="F247" s="310"/>
      <c r="G247" s="310"/>
      <c r="H247" s="310"/>
      <c r="I247" s="310"/>
      <c r="J247" s="310"/>
      <c r="K247" s="310"/>
      <c r="L247" s="310"/>
      <c r="M247" s="310"/>
      <c r="N247" s="310"/>
      <c r="O247" s="310"/>
      <c r="BX247" s="64"/>
      <c r="BY247" s="52"/>
      <c r="BZ247" s="172"/>
      <c r="CA247" s="52"/>
      <c r="CB247" s="52"/>
      <c r="CC247" s="113"/>
    </row>
    <row r="248" spans="4:81" ht="15" x14ac:dyDescent="0.35">
      <c r="D248" s="310"/>
      <c r="E248" s="310"/>
      <c r="F248" s="310"/>
      <c r="G248" s="310"/>
      <c r="H248" s="310"/>
      <c r="I248" s="310"/>
      <c r="J248" s="310"/>
      <c r="K248" s="310"/>
      <c r="L248" s="310"/>
      <c r="M248" s="310"/>
      <c r="N248" s="310"/>
      <c r="O248" s="310"/>
      <c r="BX248" s="64"/>
      <c r="BY248" s="52"/>
      <c r="BZ248" s="172"/>
      <c r="CA248" s="52"/>
      <c r="CB248" s="52"/>
      <c r="CC248" s="113"/>
    </row>
    <row r="249" spans="4:81" ht="15" x14ac:dyDescent="0.35">
      <c r="D249" s="310"/>
      <c r="E249" s="310"/>
      <c r="F249" s="310"/>
      <c r="G249" s="310"/>
      <c r="H249" s="310"/>
      <c r="I249" s="310"/>
      <c r="J249" s="310"/>
      <c r="K249" s="310"/>
      <c r="L249" s="310"/>
      <c r="M249" s="310"/>
      <c r="N249" s="310"/>
      <c r="O249" s="310"/>
      <c r="BX249" s="64"/>
      <c r="BY249" s="52"/>
      <c r="BZ249" s="172"/>
      <c r="CA249" s="52"/>
      <c r="CB249" s="52"/>
      <c r="CC249" s="113"/>
    </row>
    <row r="250" spans="4:81" ht="15" x14ac:dyDescent="0.35">
      <c r="D250" s="310"/>
      <c r="E250" s="310"/>
      <c r="F250" s="310"/>
      <c r="G250" s="310"/>
      <c r="H250" s="310"/>
      <c r="I250" s="310"/>
      <c r="J250" s="310"/>
      <c r="K250" s="310"/>
      <c r="L250" s="310"/>
      <c r="M250" s="310"/>
      <c r="N250" s="310"/>
      <c r="O250" s="310"/>
      <c r="BX250" s="64"/>
      <c r="BY250" s="52"/>
      <c r="BZ250" s="172"/>
      <c r="CA250" s="52"/>
      <c r="CB250" s="52"/>
      <c r="CC250" s="113"/>
    </row>
    <row r="251" spans="4:81" ht="15" x14ac:dyDescent="0.35">
      <c r="D251" s="310"/>
      <c r="E251" s="310"/>
      <c r="F251" s="310"/>
      <c r="G251" s="310"/>
      <c r="H251" s="310"/>
      <c r="I251" s="310"/>
      <c r="J251" s="310"/>
      <c r="K251" s="310"/>
      <c r="L251" s="310"/>
      <c r="M251" s="310"/>
      <c r="N251" s="310"/>
      <c r="O251" s="310"/>
      <c r="BX251" s="64"/>
      <c r="BY251" s="52"/>
      <c r="BZ251" s="172"/>
      <c r="CA251" s="52"/>
      <c r="CB251" s="52"/>
      <c r="CC251" s="113"/>
    </row>
    <row r="252" spans="4:81" ht="15" x14ac:dyDescent="0.35">
      <c r="D252" s="310"/>
      <c r="E252" s="310"/>
      <c r="F252" s="310"/>
      <c r="G252" s="310"/>
      <c r="H252" s="310"/>
      <c r="I252" s="310"/>
      <c r="J252" s="310"/>
      <c r="K252" s="310"/>
      <c r="L252" s="310"/>
      <c r="M252" s="310"/>
      <c r="N252" s="310"/>
      <c r="O252" s="310"/>
      <c r="BX252" s="64"/>
      <c r="BY252" s="52"/>
      <c r="BZ252" s="172"/>
      <c r="CA252" s="52"/>
      <c r="CB252" s="52"/>
      <c r="CC252" s="113"/>
    </row>
    <row r="253" spans="4:81" ht="15" x14ac:dyDescent="0.35">
      <c r="D253" s="310"/>
      <c r="E253" s="310"/>
      <c r="F253" s="310"/>
      <c r="G253" s="310"/>
      <c r="H253" s="310"/>
      <c r="I253" s="310"/>
      <c r="J253" s="310"/>
      <c r="K253" s="310"/>
      <c r="L253" s="310"/>
      <c r="M253" s="310"/>
      <c r="N253" s="310"/>
      <c r="O253" s="310"/>
      <c r="BX253" s="64"/>
      <c r="BY253" s="52"/>
      <c r="BZ253" s="172"/>
      <c r="CA253" s="52"/>
      <c r="CB253" s="52"/>
      <c r="CC253" s="113"/>
    </row>
    <row r="254" spans="4:81" ht="15" x14ac:dyDescent="0.35">
      <c r="D254" s="310"/>
      <c r="E254" s="310"/>
      <c r="F254" s="310"/>
      <c r="G254" s="310"/>
      <c r="H254" s="310"/>
      <c r="I254" s="310"/>
      <c r="J254" s="310"/>
      <c r="K254" s="310"/>
      <c r="L254" s="310"/>
      <c r="M254" s="310"/>
      <c r="N254" s="310"/>
      <c r="O254" s="310"/>
      <c r="BX254" s="64"/>
      <c r="BY254" s="52"/>
      <c r="BZ254" s="172"/>
      <c r="CA254" s="52"/>
      <c r="CB254" s="52"/>
      <c r="CC254" s="113"/>
    </row>
    <row r="255" spans="4:81" ht="15" x14ac:dyDescent="0.35">
      <c r="D255" s="310"/>
      <c r="E255" s="310"/>
      <c r="F255" s="310"/>
      <c r="G255" s="310"/>
      <c r="H255" s="310"/>
      <c r="I255" s="310"/>
      <c r="J255" s="310"/>
      <c r="K255" s="310"/>
      <c r="L255" s="310"/>
      <c r="M255" s="310"/>
      <c r="N255" s="310"/>
      <c r="O255" s="310"/>
      <c r="BX255" s="64"/>
      <c r="BY255" s="52"/>
      <c r="BZ255" s="172"/>
      <c r="CA255" s="52"/>
      <c r="CB255" s="52"/>
      <c r="CC255" s="113"/>
    </row>
    <row r="256" spans="4:81" ht="15" x14ac:dyDescent="0.35">
      <c r="D256" s="310"/>
      <c r="E256" s="310"/>
      <c r="F256" s="310"/>
      <c r="G256" s="310"/>
      <c r="H256" s="310"/>
      <c r="I256" s="310"/>
      <c r="J256" s="310"/>
      <c r="K256" s="310"/>
      <c r="L256" s="310"/>
      <c r="M256" s="310"/>
      <c r="N256" s="310"/>
      <c r="O256" s="310"/>
      <c r="BX256" s="64"/>
      <c r="BY256" s="52"/>
      <c r="BZ256" s="172"/>
      <c r="CA256" s="52"/>
      <c r="CB256" s="52"/>
      <c r="CC256" s="113"/>
    </row>
    <row r="257" spans="4:81" ht="15" x14ac:dyDescent="0.35">
      <c r="D257" s="310"/>
      <c r="E257" s="310"/>
      <c r="F257" s="310"/>
      <c r="G257" s="310"/>
      <c r="H257" s="310"/>
      <c r="I257" s="310"/>
      <c r="J257" s="310"/>
      <c r="K257" s="310"/>
      <c r="L257" s="310"/>
      <c r="M257" s="310"/>
      <c r="N257" s="310"/>
      <c r="O257" s="310"/>
      <c r="BX257" s="64"/>
      <c r="BY257" s="52"/>
      <c r="BZ257" s="172"/>
      <c r="CA257" s="52"/>
      <c r="CB257" s="52"/>
      <c r="CC257" s="113"/>
    </row>
    <row r="258" spans="4:81" ht="15" x14ac:dyDescent="0.35">
      <c r="D258" s="310"/>
      <c r="E258" s="310"/>
      <c r="F258" s="310"/>
      <c r="G258" s="310"/>
      <c r="H258" s="310"/>
      <c r="I258" s="310"/>
      <c r="J258" s="310"/>
      <c r="K258" s="310"/>
      <c r="L258" s="310"/>
      <c r="M258" s="310"/>
      <c r="N258" s="310"/>
      <c r="O258" s="310"/>
      <c r="BX258" s="64"/>
      <c r="BY258" s="52"/>
      <c r="BZ258" s="172"/>
      <c r="CA258" s="52"/>
      <c r="CB258" s="52"/>
      <c r="CC258" s="113"/>
    </row>
    <row r="259" spans="4:81" ht="15" x14ac:dyDescent="0.35">
      <c r="D259" s="310"/>
      <c r="E259" s="310"/>
      <c r="F259" s="310"/>
      <c r="G259" s="310"/>
      <c r="H259" s="310"/>
      <c r="I259" s="310"/>
      <c r="J259" s="310"/>
      <c r="K259" s="310"/>
      <c r="L259" s="310"/>
      <c r="M259" s="310"/>
      <c r="N259" s="310"/>
      <c r="O259" s="310"/>
      <c r="BX259" s="64"/>
      <c r="BY259" s="52"/>
      <c r="BZ259" s="172"/>
      <c r="CA259" s="52"/>
      <c r="CB259" s="52"/>
      <c r="CC259" s="113"/>
    </row>
    <row r="260" spans="4:81" ht="15" x14ac:dyDescent="0.35">
      <c r="D260" s="310"/>
      <c r="E260" s="310"/>
      <c r="F260" s="310"/>
      <c r="G260" s="310"/>
      <c r="H260" s="310"/>
      <c r="I260" s="310"/>
      <c r="J260" s="310"/>
      <c r="K260" s="310"/>
      <c r="L260" s="310"/>
      <c r="M260" s="310"/>
      <c r="N260" s="310"/>
      <c r="O260" s="310"/>
      <c r="BX260" s="64"/>
      <c r="BY260" s="52"/>
      <c r="BZ260" s="172"/>
      <c r="CA260" s="52"/>
      <c r="CB260" s="52"/>
      <c r="CC260" s="113"/>
    </row>
    <row r="261" spans="4:81" ht="15" x14ac:dyDescent="0.35">
      <c r="D261" s="310"/>
      <c r="E261" s="310"/>
      <c r="F261" s="310"/>
      <c r="G261" s="310"/>
      <c r="H261" s="310"/>
      <c r="I261" s="310"/>
      <c r="J261" s="310"/>
      <c r="K261" s="310"/>
      <c r="L261" s="310"/>
      <c r="M261" s="310"/>
      <c r="N261" s="310"/>
      <c r="O261" s="310"/>
      <c r="BX261" s="64"/>
      <c r="BY261" s="52"/>
      <c r="BZ261" s="172"/>
      <c r="CA261" s="52"/>
      <c r="CB261" s="52"/>
      <c r="CC261" s="113"/>
    </row>
    <row r="262" spans="4:81" ht="15" x14ac:dyDescent="0.35">
      <c r="D262" s="310"/>
      <c r="E262" s="310"/>
      <c r="F262" s="310"/>
      <c r="G262" s="310"/>
      <c r="H262" s="310"/>
      <c r="I262" s="310"/>
      <c r="J262" s="310"/>
      <c r="K262" s="310"/>
      <c r="L262" s="310"/>
      <c r="M262" s="310"/>
      <c r="N262" s="310"/>
      <c r="O262" s="310"/>
      <c r="BX262" s="64"/>
      <c r="BY262" s="52"/>
      <c r="BZ262" s="172"/>
      <c r="CA262" s="52"/>
      <c r="CB262" s="52"/>
      <c r="CC262" s="113"/>
    </row>
    <row r="263" spans="4:81" ht="15" x14ac:dyDescent="0.35">
      <c r="D263" s="310"/>
      <c r="E263" s="310"/>
      <c r="F263" s="310"/>
      <c r="G263" s="310"/>
      <c r="H263" s="310"/>
      <c r="I263" s="310"/>
      <c r="J263" s="310"/>
      <c r="K263" s="310"/>
      <c r="L263" s="310"/>
      <c r="M263" s="310"/>
      <c r="N263" s="310"/>
      <c r="O263" s="310"/>
      <c r="BX263" s="64"/>
      <c r="BY263" s="52"/>
      <c r="BZ263" s="172"/>
      <c r="CA263" s="52"/>
      <c r="CB263" s="52"/>
      <c r="CC263" s="113"/>
    </row>
    <row r="264" spans="4:81" ht="15" x14ac:dyDescent="0.35">
      <c r="D264" s="310"/>
      <c r="E264" s="310"/>
      <c r="F264" s="310"/>
      <c r="G264" s="310"/>
      <c r="H264" s="310"/>
      <c r="I264" s="310"/>
      <c r="J264" s="310"/>
      <c r="K264" s="310"/>
      <c r="L264" s="310"/>
      <c r="M264" s="310"/>
      <c r="N264" s="310"/>
      <c r="O264" s="310"/>
      <c r="BX264" s="64"/>
      <c r="BY264" s="52"/>
      <c r="BZ264" s="172"/>
      <c r="CA264" s="52"/>
      <c r="CB264" s="52"/>
      <c r="CC264" s="113"/>
    </row>
    <row r="265" spans="4:81" ht="15" x14ac:dyDescent="0.35">
      <c r="D265" s="310"/>
      <c r="E265" s="310"/>
      <c r="F265" s="310"/>
      <c r="G265" s="310"/>
      <c r="H265" s="310"/>
      <c r="I265" s="310"/>
      <c r="J265" s="310"/>
      <c r="K265" s="310"/>
      <c r="L265" s="310"/>
      <c r="M265" s="310"/>
      <c r="N265" s="310"/>
      <c r="O265" s="310"/>
      <c r="BX265" s="64"/>
      <c r="BY265" s="52"/>
      <c r="BZ265" s="172"/>
      <c r="CA265" s="52"/>
      <c r="CB265" s="52"/>
      <c r="CC265" s="113"/>
    </row>
    <row r="266" spans="4:81" ht="15" x14ac:dyDescent="0.35">
      <c r="D266" s="310"/>
      <c r="E266" s="310"/>
      <c r="F266" s="310"/>
      <c r="G266" s="310"/>
      <c r="H266" s="310"/>
      <c r="I266" s="310"/>
      <c r="J266" s="310"/>
      <c r="K266" s="310"/>
      <c r="L266" s="310"/>
      <c r="M266" s="310"/>
      <c r="N266" s="310"/>
      <c r="O266" s="310"/>
      <c r="BX266" s="64"/>
      <c r="BY266" s="52"/>
      <c r="BZ266" s="172"/>
      <c r="CA266" s="52"/>
      <c r="CB266" s="52"/>
      <c r="CC266" s="113"/>
    </row>
    <row r="267" spans="4:81" ht="15" x14ac:dyDescent="0.35">
      <c r="D267" s="310"/>
      <c r="E267" s="310"/>
      <c r="F267" s="310"/>
      <c r="G267" s="310"/>
      <c r="H267" s="310"/>
      <c r="I267" s="310"/>
      <c r="J267" s="310"/>
      <c r="K267" s="310"/>
      <c r="L267" s="310"/>
      <c r="M267" s="310"/>
      <c r="N267" s="310"/>
      <c r="O267" s="310"/>
      <c r="BX267" s="64"/>
      <c r="BY267" s="52"/>
      <c r="BZ267" s="172"/>
      <c r="CA267" s="52"/>
      <c r="CB267" s="52"/>
      <c r="CC267" s="113"/>
    </row>
    <row r="268" spans="4:81" ht="15" x14ac:dyDescent="0.35">
      <c r="D268" s="310"/>
      <c r="E268" s="310"/>
      <c r="F268" s="310"/>
      <c r="G268" s="310"/>
      <c r="H268" s="310"/>
      <c r="I268" s="310"/>
      <c r="J268" s="310"/>
      <c r="K268" s="310"/>
      <c r="L268" s="310"/>
      <c r="M268" s="310"/>
      <c r="N268" s="310"/>
      <c r="O268" s="310"/>
      <c r="BX268" s="64"/>
      <c r="BY268" s="52"/>
      <c r="BZ268" s="172"/>
      <c r="CA268" s="52"/>
      <c r="CB268" s="52"/>
      <c r="CC268" s="113"/>
    </row>
    <row r="269" spans="4:81" ht="15" x14ac:dyDescent="0.35">
      <c r="D269" s="310"/>
      <c r="E269" s="310"/>
      <c r="F269" s="310"/>
      <c r="G269" s="310"/>
      <c r="H269" s="310"/>
      <c r="I269" s="310"/>
      <c r="J269" s="310"/>
      <c r="K269" s="310"/>
      <c r="L269" s="310"/>
      <c r="M269" s="310"/>
      <c r="N269" s="310"/>
      <c r="O269" s="310"/>
      <c r="BX269" s="64"/>
      <c r="BY269" s="52"/>
      <c r="BZ269" s="172"/>
      <c r="CA269" s="52"/>
      <c r="CB269" s="52"/>
      <c r="CC269" s="113"/>
    </row>
    <row r="270" spans="4:81" ht="15" x14ac:dyDescent="0.35">
      <c r="D270" s="310"/>
      <c r="E270" s="310"/>
      <c r="F270" s="310"/>
      <c r="G270" s="310"/>
      <c r="H270" s="310"/>
      <c r="I270" s="310"/>
      <c r="J270" s="310"/>
      <c r="K270" s="310"/>
      <c r="L270" s="310"/>
      <c r="M270" s="310"/>
      <c r="N270" s="310"/>
      <c r="O270" s="310"/>
      <c r="BX270" s="64"/>
      <c r="BY270" s="52"/>
      <c r="BZ270" s="172"/>
      <c r="CA270" s="52"/>
      <c r="CB270" s="52"/>
      <c r="CC270" s="113"/>
    </row>
    <row r="271" spans="4:81" ht="15" x14ac:dyDescent="0.35">
      <c r="D271" s="310"/>
      <c r="E271" s="310"/>
      <c r="F271" s="310"/>
      <c r="G271" s="310"/>
      <c r="H271" s="310"/>
      <c r="I271" s="310"/>
      <c r="J271" s="310"/>
      <c r="K271" s="310"/>
      <c r="L271" s="310"/>
      <c r="M271" s="310"/>
      <c r="N271" s="310"/>
      <c r="O271" s="310"/>
      <c r="BX271" s="64"/>
      <c r="BY271" s="52"/>
      <c r="BZ271" s="172"/>
      <c r="CA271" s="52"/>
      <c r="CB271" s="52"/>
      <c r="CC271" s="113"/>
    </row>
    <row r="272" spans="4:81" ht="15" x14ac:dyDescent="0.35">
      <c r="D272" s="310"/>
      <c r="E272" s="310"/>
      <c r="F272" s="310"/>
      <c r="G272" s="310"/>
      <c r="H272" s="310"/>
      <c r="I272" s="310"/>
      <c r="J272" s="310"/>
      <c r="K272" s="310"/>
      <c r="L272" s="310"/>
      <c r="M272" s="310"/>
      <c r="N272" s="310"/>
      <c r="O272" s="310"/>
      <c r="BX272" s="64"/>
      <c r="BY272" s="52"/>
      <c r="BZ272" s="172"/>
      <c r="CA272" s="52"/>
      <c r="CB272" s="52"/>
      <c r="CC272" s="113"/>
    </row>
    <row r="273" spans="4:81" ht="15" x14ac:dyDescent="0.35">
      <c r="D273" s="310"/>
      <c r="E273" s="310"/>
      <c r="F273" s="310"/>
      <c r="G273" s="310"/>
      <c r="H273" s="310"/>
      <c r="I273" s="310"/>
      <c r="J273" s="310"/>
      <c r="K273" s="310"/>
      <c r="L273" s="310"/>
      <c r="M273" s="310"/>
      <c r="N273" s="310"/>
      <c r="O273" s="310"/>
      <c r="BX273" s="64"/>
      <c r="BY273" s="52"/>
      <c r="BZ273" s="172"/>
      <c r="CA273" s="52"/>
      <c r="CB273" s="52"/>
      <c r="CC273" s="113"/>
    </row>
    <row r="274" spans="4:81" ht="15" x14ac:dyDescent="0.35">
      <c r="D274" s="310"/>
      <c r="E274" s="310"/>
      <c r="F274" s="310"/>
      <c r="G274" s="310"/>
      <c r="H274" s="310"/>
      <c r="I274" s="310"/>
      <c r="J274" s="310"/>
      <c r="K274" s="310"/>
      <c r="L274" s="310"/>
      <c r="M274" s="310"/>
      <c r="N274" s="310"/>
      <c r="O274" s="310"/>
      <c r="BX274" s="64"/>
      <c r="BY274" s="52"/>
      <c r="BZ274" s="172"/>
      <c r="CA274" s="52"/>
      <c r="CB274" s="52"/>
      <c r="CC274" s="113"/>
    </row>
    <row r="275" spans="4:81" ht="15" x14ac:dyDescent="0.35">
      <c r="D275" s="310"/>
      <c r="E275" s="310"/>
      <c r="F275" s="310"/>
      <c r="G275" s="310"/>
      <c r="H275" s="310"/>
      <c r="I275" s="310"/>
      <c r="J275" s="310"/>
      <c r="K275" s="310"/>
      <c r="L275" s="310"/>
      <c r="M275" s="310"/>
      <c r="N275" s="310"/>
      <c r="O275" s="310"/>
      <c r="BX275" s="64"/>
      <c r="BY275" s="52"/>
      <c r="BZ275" s="172"/>
      <c r="CA275" s="52"/>
      <c r="CB275" s="52"/>
      <c r="CC275" s="113"/>
    </row>
    <row r="276" spans="4:81" ht="15" x14ac:dyDescent="0.35">
      <c r="D276" s="310"/>
      <c r="E276" s="310"/>
      <c r="F276" s="310"/>
      <c r="G276" s="310"/>
      <c r="H276" s="310"/>
      <c r="I276" s="310"/>
      <c r="J276" s="310"/>
      <c r="K276" s="310"/>
      <c r="L276" s="310"/>
      <c r="M276" s="310"/>
      <c r="N276" s="310"/>
      <c r="O276" s="310"/>
      <c r="BX276" s="64"/>
      <c r="BY276" s="52"/>
      <c r="BZ276" s="172"/>
      <c r="CA276" s="52"/>
      <c r="CB276" s="52"/>
      <c r="CC276" s="113"/>
    </row>
    <row r="277" spans="4:81" ht="15" x14ac:dyDescent="0.35">
      <c r="D277" s="310"/>
      <c r="E277" s="310"/>
      <c r="F277" s="310"/>
      <c r="G277" s="310"/>
      <c r="H277" s="310"/>
      <c r="I277" s="310"/>
      <c r="J277" s="310"/>
      <c r="K277" s="310"/>
      <c r="L277" s="310"/>
      <c r="M277" s="310"/>
      <c r="N277" s="310"/>
      <c r="O277" s="310"/>
      <c r="BX277" s="64"/>
      <c r="BY277" s="52"/>
      <c r="BZ277" s="172"/>
      <c r="CA277" s="52"/>
      <c r="CB277" s="52"/>
      <c r="CC277" s="113"/>
    </row>
    <row r="278" spans="4:81" ht="15" x14ac:dyDescent="0.35">
      <c r="D278" s="310"/>
      <c r="E278" s="310"/>
      <c r="F278" s="310"/>
      <c r="G278" s="310"/>
      <c r="H278" s="310"/>
      <c r="I278" s="310"/>
      <c r="J278" s="310"/>
      <c r="K278" s="310"/>
      <c r="L278" s="310"/>
      <c r="M278" s="310"/>
      <c r="N278" s="310"/>
      <c r="O278" s="310"/>
      <c r="BX278" s="64"/>
      <c r="BY278" s="52"/>
      <c r="BZ278" s="172"/>
      <c r="CA278" s="52"/>
      <c r="CB278" s="52"/>
      <c r="CC278" s="113"/>
    </row>
    <row r="279" spans="4:81" ht="15" x14ac:dyDescent="0.35">
      <c r="D279" s="310"/>
      <c r="E279" s="310"/>
      <c r="F279" s="310"/>
      <c r="G279" s="310"/>
      <c r="H279" s="310"/>
      <c r="I279" s="310"/>
      <c r="J279" s="310"/>
      <c r="K279" s="310"/>
      <c r="L279" s="310"/>
      <c r="M279" s="310"/>
      <c r="N279" s="310"/>
      <c r="O279" s="310"/>
      <c r="BX279" s="64"/>
      <c r="BY279" s="52"/>
      <c r="BZ279" s="172"/>
      <c r="CA279" s="52"/>
      <c r="CB279" s="52"/>
      <c r="CC279" s="113"/>
    </row>
    <row r="280" spans="4:81" ht="15" x14ac:dyDescent="0.35">
      <c r="D280" s="310"/>
      <c r="E280" s="310"/>
      <c r="F280" s="310"/>
      <c r="G280" s="310"/>
      <c r="H280" s="310"/>
      <c r="I280" s="310"/>
      <c r="J280" s="310"/>
      <c r="K280" s="310"/>
      <c r="L280" s="310"/>
      <c r="M280" s="310"/>
      <c r="N280" s="310"/>
      <c r="O280" s="310"/>
      <c r="BX280" s="64"/>
      <c r="BY280" s="52"/>
      <c r="BZ280" s="172"/>
      <c r="CA280" s="52"/>
      <c r="CB280" s="52"/>
      <c r="CC280" s="113"/>
    </row>
    <row r="281" spans="4:81" ht="15" x14ac:dyDescent="0.35">
      <c r="D281" s="310"/>
      <c r="E281" s="310"/>
      <c r="F281" s="310"/>
      <c r="G281" s="310"/>
      <c r="H281" s="310"/>
      <c r="I281" s="310"/>
      <c r="J281" s="310"/>
      <c r="K281" s="310"/>
      <c r="L281" s="310"/>
      <c r="M281" s="310"/>
      <c r="N281" s="310"/>
      <c r="O281" s="310"/>
      <c r="BX281" s="64"/>
      <c r="BY281" s="52"/>
      <c r="BZ281" s="172"/>
      <c r="CA281" s="52"/>
      <c r="CB281" s="52"/>
      <c r="CC281" s="113"/>
    </row>
    <row r="282" spans="4:81" ht="15" x14ac:dyDescent="0.35">
      <c r="D282" s="310"/>
      <c r="E282" s="310"/>
      <c r="F282" s="310"/>
      <c r="G282" s="310"/>
      <c r="H282" s="310"/>
      <c r="I282" s="310"/>
      <c r="J282" s="310"/>
      <c r="K282" s="310"/>
      <c r="L282" s="310"/>
      <c r="M282" s="310"/>
      <c r="N282" s="310"/>
      <c r="O282" s="310"/>
      <c r="BX282" s="64"/>
      <c r="BY282" s="52"/>
      <c r="BZ282" s="172"/>
      <c r="CA282" s="52"/>
      <c r="CB282" s="52"/>
      <c r="CC282" s="113"/>
    </row>
    <row r="283" spans="4:81" ht="15" x14ac:dyDescent="0.35">
      <c r="D283" s="310"/>
      <c r="E283" s="310"/>
      <c r="F283" s="310"/>
      <c r="G283" s="310"/>
      <c r="H283" s="310"/>
      <c r="I283" s="310"/>
      <c r="J283" s="310"/>
      <c r="K283" s="310"/>
      <c r="L283" s="310"/>
      <c r="M283" s="310"/>
      <c r="N283" s="310"/>
      <c r="O283" s="310"/>
      <c r="BX283" s="64"/>
      <c r="BY283" s="52"/>
      <c r="BZ283" s="172"/>
      <c r="CA283" s="52"/>
      <c r="CB283" s="52"/>
      <c r="CC283" s="113"/>
    </row>
    <row r="284" spans="4:81" ht="15" x14ac:dyDescent="0.35">
      <c r="D284" s="310"/>
      <c r="E284" s="310"/>
      <c r="F284" s="310"/>
      <c r="G284" s="310"/>
      <c r="H284" s="310"/>
      <c r="I284" s="310"/>
      <c r="J284" s="310"/>
      <c r="K284" s="310"/>
      <c r="L284" s="310"/>
      <c r="M284" s="310"/>
      <c r="N284" s="310"/>
      <c r="O284" s="310"/>
      <c r="BX284" s="64"/>
      <c r="BY284" s="52"/>
      <c r="BZ284" s="172"/>
      <c r="CA284" s="52"/>
      <c r="CB284" s="52"/>
      <c r="CC284" s="113"/>
    </row>
    <row r="285" spans="4:81" ht="15" x14ac:dyDescent="0.35">
      <c r="D285" s="310"/>
      <c r="E285" s="310"/>
      <c r="F285" s="310"/>
      <c r="G285" s="310"/>
      <c r="H285" s="310"/>
      <c r="I285" s="310"/>
      <c r="J285" s="310"/>
      <c r="K285" s="310"/>
      <c r="L285" s="310"/>
      <c r="M285" s="310"/>
      <c r="N285" s="310"/>
      <c r="O285" s="310"/>
      <c r="BX285" s="64"/>
      <c r="BY285" s="52"/>
      <c r="BZ285" s="172"/>
      <c r="CA285" s="52"/>
      <c r="CB285" s="52"/>
      <c r="CC285" s="113"/>
    </row>
    <row r="286" spans="4:81" ht="15" x14ac:dyDescent="0.35">
      <c r="D286" s="310"/>
      <c r="E286" s="310"/>
      <c r="F286" s="310"/>
      <c r="G286" s="310"/>
      <c r="H286" s="310"/>
      <c r="I286" s="310"/>
      <c r="J286" s="310"/>
      <c r="K286" s="310"/>
      <c r="L286" s="310"/>
      <c r="M286" s="310"/>
      <c r="N286" s="310"/>
      <c r="O286" s="310"/>
      <c r="BX286" s="64"/>
      <c r="BY286" s="52"/>
      <c r="BZ286" s="172"/>
      <c r="CA286" s="52"/>
      <c r="CB286" s="52"/>
      <c r="CC286" s="113"/>
    </row>
    <row r="287" spans="4:81" ht="15" x14ac:dyDescent="0.35">
      <c r="D287" s="310"/>
      <c r="E287" s="310"/>
      <c r="F287" s="310"/>
      <c r="G287" s="310"/>
      <c r="H287" s="310"/>
      <c r="I287" s="310"/>
      <c r="J287" s="310"/>
      <c r="K287" s="310"/>
      <c r="L287" s="310"/>
      <c r="M287" s="310"/>
      <c r="N287" s="310"/>
      <c r="O287" s="310"/>
      <c r="BX287" s="64"/>
      <c r="BY287" s="52"/>
      <c r="BZ287" s="172"/>
      <c r="CA287" s="52"/>
      <c r="CB287" s="52"/>
      <c r="CC287" s="113"/>
    </row>
    <row r="288" spans="4:81" ht="15" x14ac:dyDescent="0.35">
      <c r="D288" s="310"/>
      <c r="E288" s="310"/>
      <c r="F288" s="310"/>
      <c r="G288" s="310"/>
      <c r="H288" s="310"/>
      <c r="I288" s="310"/>
      <c r="J288" s="310"/>
      <c r="K288" s="310"/>
      <c r="L288" s="310"/>
      <c r="M288" s="310"/>
      <c r="N288" s="310"/>
      <c r="O288" s="310"/>
      <c r="BX288" s="64"/>
      <c r="BY288" s="52"/>
      <c r="BZ288" s="172"/>
      <c r="CA288" s="52"/>
      <c r="CB288" s="52"/>
      <c r="CC288" s="113"/>
    </row>
    <row r="289" spans="4:81" ht="15" x14ac:dyDescent="0.35">
      <c r="D289" s="310"/>
      <c r="E289" s="310"/>
      <c r="F289" s="310"/>
      <c r="G289" s="310"/>
      <c r="H289" s="310"/>
      <c r="I289" s="310"/>
      <c r="J289" s="310"/>
      <c r="K289" s="310"/>
      <c r="L289" s="310"/>
      <c r="M289" s="310"/>
      <c r="N289" s="310"/>
      <c r="O289" s="310"/>
      <c r="BX289" s="64"/>
      <c r="BY289" s="52"/>
      <c r="BZ289" s="172"/>
      <c r="CA289" s="52"/>
      <c r="CB289" s="52"/>
      <c r="CC289" s="113"/>
    </row>
    <row r="290" spans="4:81" ht="15" x14ac:dyDescent="0.35">
      <c r="D290" s="310"/>
      <c r="E290" s="310"/>
      <c r="F290" s="310"/>
      <c r="G290" s="310"/>
      <c r="H290" s="310"/>
      <c r="I290" s="310"/>
      <c r="J290" s="310"/>
      <c r="K290" s="310"/>
      <c r="L290" s="310"/>
      <c r="M290" s="310"/>
      <c r="N290" s="310"/>
      <c r="O290" s="310"/>
      <c r="BX290" s="64"/>
      <c r="BY290" s="52"/>
      <c r="BZ290" s="172"/>
      <c r="CA290" s="52"/>
      <c r="CB290" s="52"/>
      <c r="CC290" s="113"/>
    </row>
    <row r="291" spans="4:81" ht="15" x14ac:dyDescent="0.35">
      <c r="D291" s="310"/>
      <c r="E291" s="310"/>
      <c r="F291" s="310"/>
      <c r="G291" s="310"/>
      <c r="H291" s="310"/>
      <c r="I291" s="310"/>
      <c r="J291" s="310"/>
      <c r="K291" s="310"/>
      <c r="L291" s="310"/>
      <c r="M291" s="310"/>
      <c r="N291" s="310"/>
      <c r="O291" s="310"/>
      <c r="BX291" s="64"/>
      <c r="BY291" s="52"/>
      <c r="BZ291" s="172"/>
      <c r="CA291" s="52"/>
      <c r="CB291" s="52"/>
      <c r="CC291" s="113"/>
    </row>
    <row r="292" spans="4:81" ht="15" x14ac:dyDescent="0.35">
      <c r="D292" s="310"/>
      <c r="E292" s="310"/>
      <c r="F292" s="310"/>
      <c r="G292" s="310"/>
      <c r="H292" s="310"/>
      <c r="I292" s="310"/>
      <c r="J292" s="310"/>
      <c r="K292" s="310"/>
      <c r="L292" s="310"/>
      <c r="M292" s="310"/>
      <c r="N292" s="310"/>
      <c r="O292" s="310"/>
      <c r="BX292" s="64"/>
      <c r="BY292" s="52"/>
      <c r="BZ292" s="172"/>
      <c r="CA292" s="52"/>
      <c r="CB292" s="52"/>
      <c r="CC292" s="113"/>
    </row>
    <row r="293" spans="4:81" ht="15" x14ac:dyDescent="0.35">
      <c r="D293" s="310"/>
      <c r="E293" s="310"/>
      <c r="F293" s="310"/>
      <c r="G293" s="310"/>
      <c r="H293" s="310"/>
      <c r="I293" s="310"/>
      <c r="J293" s="310"/>
      <c r="K293" s="310"/>
      <c r="L293" s="310"/>
      <c r="M293" s="310"/>
      <c r="N293" s="310"/>
      <c r="O293" s="310"/>
      <c r="BX293" s="64"/>
      <c r="BY293" s="52"/>
      <c r="BZ293" s="172"/>
      <c r="CA293" s="52"/>
      <c r="CB293" s="52"/>
      <c r="CC293" s="113"/>
    </row>
    <row r="294" spans="4:81" ht="15" x14ac:dyDescent="0.35">
      <c r="D294" s="310"/>
      <c r="E294" s="310"/>
      <c r="F294" s="310"/>
      <c r="G294" s="310"/>
      <c r="H294" s="310"/>
      <c r="I294" s="310"/>
      <c r="J294" s="310"/>
      <c r="K294" s="310"/>
      <c r="L294" s="310"/>
      <c r="M294" s="310"/>
      <c r="N294" s="310"/>
      <c r="O294" s="310"/>
      <c r="BX294" s="64"/>
      <c r="BY294" s="52"/>
      <c r="BZ294" s="172"/>
      <c r="CA294" s="52"/>
      <c r="CB294" s="52"/>
      <c r="CC294" s="113"/>
    </row>
    <row r="295" spans="4:81" ht="15" x14ac:dyDescent="0.35">
      <c r="D295" s="310"/>
      <c r="E295" s="310"/>
      <c r="F295" s="310"/>
      <c r="G295" s="310"/>
      <c r="H295" s="310"/>
      <c r="I295" s="310"/>
      <c r="J295" s="310"/>
      <c r="K295" s="310"/>
      <c r="L295" s="310"/>
      <c r="M295" s="310"/>
      <c r="N295" s="310"/>
      <c r="O295" s="310"/>
      <c r="BX295" s="64"/>
      <c r="BY295" s="52"/>
      <c r="BZ295" s="172"/>
      <c r="CA295" s="52"/>
      <c r="CB295" s="52"/>
      <c r="CC295" s="113"/>
    </row>
    <row r="296" spans="4:81" ht="15" x14ac:dyDescent="0.35">
      <c r="D296" s="310"/>
      <c r="E296" s="310"/>
      <c r="F296" s="310"/>
      <c r="G296" s="310"/>
      <c r="H296" s="310"/>
      <c r="I296" s="310"/>
      <c r="J296" s="310"/>
      <c r="K296" s="310"/>
      <c r="L296" s="310"/>
      <c r="M296" s="310"/>
      <c r="N296" s="310"/>
      <c r="O296" s="310"/>
      <c r="BX296" s="64"/>
      <c r="BY296" s="52"/>
      <c r="BZ296" s="172"/>
      <c r="CA296" s="52"/>
      <c r="CB296" s="52"/>
      <c r="CC296" s="113"/>
    </row>
    <row r="297" spans="4:81" ht="15" x14ac:dyDescent="0.35">
      <c r="D297" s="310"/>
      <c r="E297" s="310"/>
      <c r="F297" s="310"/>
      <c r="G297" s="310"/>
      <c r="H297" s="310"/>
      <c r="I297" s="310"/>
      <c r="J297" s="310"/>
      <c r="K297" s="310"/>
      <c r="L297" s="310"/>
      <c r="M297" s="310"/>
      <c r="N297" s="310"/>
      <c r="O297" s="310"/>
      <c r="BX297" s="64"/>
      <c r="BY297" s="52"/>
      <c r="BZ297" s="172"/>
      <c r="CA297" s="52"/>
      <c r="CB297" s="52"/>
      <c r="CC297" s="113"/>
    </row>
    <row r="298" spans="4:81" ht="15" x14ac:dyDescent="0.35">
      <c r="D298" s="310"/>
      <c r="E298" s="310"/>
      <c r="F298" s="310"/>
      <c r="G298" s="310"/>
      <c r="H298" s="310"/>
      <c r="I298" s="310"/>
      <c r="J298" s="310"/>
      <c r="K298" s="310"/>
      <c r="L298" s="310"/>
      <c r="M298" s="310"/>
      <c r="N298" s="310"/>
      <c r="O298" s="310"/>
      <c r="BX298" s="64"/>
      <c r="BY298" s="52"/>
      <c r="BZ298" s="172"/>
      <c r="CA298" s="52"/>
      <c r="CB298" s="52"/>
      <c r="CC298" s="113"/>
    </row>
    <row r="299" spans="4:81" ht="15" x14ac:dyDescent="0.35">
      <c r="D299" s="310"/>
      <c r="E299" s="310"/>
      <c r="F299" s="310"/>
      <c r="G299" s="310"/>
      <c r="H299" s="310"/>
      <c r="I299" s="310"/>
      <c r="J299" s="310"/>
      <c r="K299" s="310"/>
      <c r="L299" s="310"/>
      <c r="M299" s="310"/>
      <c r="N299" s="310"/>
      <c r="O299" s="310"/>
      <c r="BX299" s="64"/>
      <c r="BY299" s="52"/>
      <c r="BZ299" s="172"/>
      <c r="CA299" s="52"/>
      <c r="CB299" s="52"/>
      <c r="CC299" s="113"/>
    </row>
    <row r="300" spans="4:81" ht="15" x14ac:dyDescent="0.35">
      <c r="D300" s="310"/>
      <c r="E300" s="310"/>
      <c r="F300" s="310"/>
      <c r="G300" s="310"/>
      <c r="H300" s="310"/>
      <c r="I300" s="310"/>
      <c r="J300" s="310"/>
      <c r="K300" s="310"/>
      <c r="L300" s="310"/>
      <c r="M300" s="310"/>
      <c r="N300" s="310"/>
      <c r="O300" s="310"/>
      <c r="BX300" s="64"/>
      <c r="BY300" s="52"/>
      <c r="BZ300" s="172"/>
      <c r="CA300" s="52"/>
      <c r="CB300" s="52"/>
      <c r="CC300" s="113"/>
    </row>
    <row r="301" spans="4:81" ht="15" x14ac:dyDescent="0.35">
      <c r="D301" s="310"/>
      <c r="E301" s="310"/>
      <c r="F301" s="310"/>
      <c r="G301" s="310"/>
      <c r="H301" s="310"/>
      <c r="I301" s="310"/>
      <c r="J301" s="310"/>
      <c r="K301" s="310"/>
      <c r="L301" s="310"/>
      <c r="M301" s="310"/>
      <c r="N301" s="310"/>
      <c r="O301" s="310"/>
      <c r="BX301" s="64"/>
      <c r="BY301" s="52"/>
      <c r="BZ301" s="172"/>
      <c r="CA301" s="52"/>
      <c r="CB301" s="52"/>
      <c r="CC301" s="113"/>
    </row>
    <row r="302" spans="4:81" ht="15" x14ac:dyDescent="0.35">
      <c r="D302" s="310"/>
      <c r="E302" s="310"/>
      <c r="F302" s="310"/>
      <c r="G302" s="310"/>
      <c r="H302" s="310"/>
      <c r="I302" s="310"/>
      <c r="J302" s="310"/>
      <c r="K302" s="310"/>
      <c r="L302" s="310"/>
      <c r="M302" s="310"/>
      <c r="N302" s="310"/>
      <c r="O302" s="310"/>
      <c r="BX302" s="64"/>
      <c r="BY302" s="52"/>
      <c r="BZ302" s="172"/>
      <c r="CA302" s="52"/>
      <c r="CB302" s="52"/>
      <c r="CC302" s="113"/>
    </row>
    <row r="303" spans="4:81" ht="15" x14ac:dyDescent="0.35">
      <c r="D303" s="310"/>
      <c r="E303" s="310"/>
      <c r="F303" s="310"/>
      <c r="G303" s="310"/>
      <c r="H303" s="310"/>
      <c r="I303" s="310"/>
      <c r="J303" s="310"/>
      <c r="K303" s="310"/>
      <c r="L303" s="310"/>
      <c r="M303" s="310"/>
      <c r="N303" s="310"/>
      <c r="O303" s="310"/>
      <c r="BX303" s="64"/>
      <c r="BY303" s="52"/>
      <c r="BZ303" s="172"/>
      <c r="CA303" s="52"/>
      <c r="CB303" s="52"/>
      <c r="CC303" s="113"/>
    </row>
    <row r="304" spans="4:81" ht="15" x14ac:dyDescent="0.35">
      <c r="D304" s="310"/>
      <c r="E304" s="310"/>
      <c r="F304" s="310"/>
      <c r="G304" s="310"/>
      <c r="H304" s="310"/>
      <c r="I304" s="310"/>
      <c r="J304" s="310"/>
      <c r="K304" s="310"/>
      <c r="L304" s="310"/>
      <c r="M304" s="310"/>
      <c r="N304" s="310"/>
      <c r="O304" s="310"/>
      <c r="BX304" s="64"/>
      <c r="BY304" s="52"/>
      <c r="BZ304" s="172"/>
      <c r="CA304" s="52"/>
      <c r="CB304" s="52"/>
      <c r="CC304" s="113"/>
    </row>
    <row r="305" spans="4:81" ht="15" x14ac:dyDescent="0.35">
      <c r="D305" s="310"/>
      <c r="E305" s="310"/>
      <c r="F305" s="310"/>
      <c r="G305" s="310"/>
      <c r="H305" s="310"/>
      <c r="I305" s="310"/>
      <c r="J305" s="310"/>
      <c r="K305" s="310"/>
      <c r="L305" s="310"/>
      <c r="M305" s="310"/>
      <c r="N305" s="310"/>
      <c r="O305" s="310"/>
      <c r="BX305" s="64"/>
      <c r="BY305" s="52"/>
      <c r="BZ305" s="172"/>
      <c r="CA305" s="52"/>
      <c r="CB305" s="52"/>
      <c r="CC305" s="113"/>
    </row>
    <row r="306" spans="4:81" ht="15" x14ac:dyDescent="0.35">
      <c r="D306" s="310"/>
      <c r="E306" s="310"/>
      <c r="F306" s="310"/>
      <c r="G306" s="310"/>
      <c r="H306" s="310"/>
      <c r="I306" s="310"/>
      <c r="J306" s="310"/>
      <c r="K306" s="310"/>
      <c r="L306" s="310"/>
      <c r="M306" s="310"/>
      <c r="N306" s="310"/>
      <c r="O306" s="310"/>
      <c r="BX306" s="64"/>
      <c r="BY306" s="52"/>
      <c r="BZ306" s="172"/>
      <c r="CA306" s="52"/>
      <c r="CB306" s="52"/>
      <c r="CC306" s="113"/>
    </row>
    <row r="307" spans="4:81" ht="15" x14ac:dyDescent="0.35">
      <c r="D307" s="310"/>
      <c r="E307" s="310"/>
      <c r="F307" s="310"/>
      <c r="G307" s="310"/>
      <c r="H307" s="310"/>
      <c r="I307" s="310"/>
      <c r="J307" s="310"/>
      <c r="K307" s="310"/>
      <c r="L307" s="310"/>
      <c r="M307" s="310"/>
      <c r="N307" s="310"/>
      <c r="O307" s="310"/>
      <c r="BX307" s="64"/>
      <c r="BY307" s="52"/>
      <c r="BZ307" s="172"/>
      <c r="CA307" s="52"/>
      <c r="CB307" s="52"/>
      <c r="CC307" s="113"/>
    </row>
    <row r="308" spans="4:81" ht="15" x14ac:dyDescent="0.35">
      <c r="D308" s="310"/>
      <c r="E308" s="310"/>
      <c r="F308" s="310"/>
      <c r="G308" s="310"/>
      <c r="H308" s="310"/>
      <c r="I308" s="310"/>
      <c r="J308" s="310"/>
      <c r="K308" s="310"/>
      <c r="L308" s="310"/>
      <c r="M308" s="310"/>
      <c r="N308" s="310"/>
      <c r="O308" s="310"/>
      <c r="BX308" s="64"/>
      <c r="BY308" s="52"/>
      <c r="BZ308" s="172"/>
      <c r="CA308" s="52"/>
      <c r="CB308" s="52"/>
      <c r="CC308" s="113"/>
    </row>
    <row r="309" spans="4:81" ht="15" x14ac:dyDescent="0.35">
      <c r="D309" s="310"/>
      <c r="E309" s="310"/>
      <c r="F309" s="310"/>
      <c r="G309" s="310"/>
      <c r="H309" s="310"/>
      <c r="I309" s="310"/>
      <c r="J309" s="310"/>
      <c r="K309" s="310"/>
      <c r="L309" s="310"/>
      <c r="M309" s="310"/>
      <c r="N309" s="310"/>
      <c r="O309" s="310"/>
      <c r="BX309" s="64"/>
      <c r="BY309" s="52"/>
      <c r="BZ309" s="172"/>
      <c r="CA309" s="52"/>
      <c r="CB309" s="52"/>
      <c r="CC309" s="113"/>
    </row>
    <row r="310" spans="4:81" ht="15" x14ac:dyDescent="0.35">
      <c r="D310" s="310"/>
      <c r="E310" s="310"/>
      <c r="F310" s="310"/>
      <c r="G310" s="310"/>
      <c r="H310" s="310"/>
      <c r="I310" s="310"/>
      <c r="J310" s="310"/>
      <c r="K310" s="310"/>
      <c r="L310" s="310"/>
      <c r="M310" s="310"/>
      <c r="N310" s="310"/>
      <c r="O310" s="310"/>
      <c r="BX310" s="64"/>
      <c r="BY310" s="52"/>
      <c r="BZ310" s="172"/>
      <c r="CA310" s="52"/>
      <c r="CB310" s="52"/>
      <c r="CC310" s="113"/>
    </row>
    <row r="311" spans="4:81" ht="15" x14ac:dyDescent="0.35">
      <c r="D311" s="310"/>
      <c r="E311" s="310"/>
      <c r="F311" s="310"/>
      <c r="G311" s="310"/>
      <c r="H311" s="310"/>
      <c r="I311" s="310"/>
      <c r="J311" s="310"/>
      <c r="K311" s="310"/>
      <c r="L311" s="310"/>
      <c r="M311" s="310"/>
      <c r="N311" s="310"/>
      <c r="O311" s="310"/>
      <c r="BX311" s="64"/>
      <c r="BY311" s="52"/>
      <c r="BZ311" s="172"/>
      <c r="CA311" s="52"/>
      <c r="CB311" s="52"/>
      <c r="CC311" s="113"/>
    </row>
    <row r="312" spans="4:81" ht="15" x14ac:dyDescent="0.35">
      <c r="D312" s="310"/>
      <c r="E312" s="310"/>
      <c r="F312" s="310"/>
      <c r="G312" s="310"/>
      <c r="H312" s="310"/>
      <c r="I312" s="310"/>
      <c r="J312" s="310"/>
      <c r="K312" s="310"/>
      <c r="L312" s="310"/>
      <c r="M312" s="310"/>
      <c r="N312" s="310"/>
      <c r="O312" s="310"/>
      <c r="BX312" s="64"/>
      <c r="BY312" s="52"/>
      <c r="BZ312" s="172"/>
      <c r="CA312" s="52"/>
      <c r="CB312" s="52"/>
      <c r="CC312" s="113"/>
    </row>
    <row r="313" spans="4:81" ht="15" x14ac:dyDescent="0.35">
      <c r="D313" s="310"/>
      <c r="E313" s="310"/>
      <c r="F313" s="310"/>
      <c r="G313" s="310"/>
      <c r="H313" s="310"/>
      <c r="I313" s="310"/>
      <c r="J313" s="310"/>
      <c r="K313" s="310"/>
      <c r="L313" s="310"/>
      <c r="M313" s="310"/>
      <c r="N313" s="310"/>
      <c r="O313" s="310"/>
      <c r="BX313" s="64"/>
      <c r="BY313" s="52"/>
      <c r="BZ313" s="172"/>
      <c r="CA313" s="52"/>
      <c r="CB313" s="52"/>
      <c r="CC313" s="113"/>
    </row>
    <row r="314" spans="4:81" ht="15" x14ac:dyDescent="0.35">
      <c r="D314" s="310"/>
      <c r="E314" s="310"/>
      <c r="F314" s="310"/>
      <c r="G314" s="310"/>
      <c r="H314" s="310"/>
      <c r="I314" s="310"/>
      <c r="J314" s="310"/>
      <c r="K314" s="310"/>
      <c r="L314" s="310"/>
      <c r="M314" s="310"/>
      <c r="N314" s="310"/>
      <c r="O314" s="310"/>
      <c r="BX314" s="64"/>
      <c r="BY314" s="52"/>
      <c r="BZ314" s="172"/>
      <c r="CA314" s="52"/>
      <c r="CB314" s="52"/>
      <c r="CC314" s="113"/>
    </row>
    <row r="315" spans="4:81" ht="15" x14ac:dyDescent="0.35">
      <c r="D315" s="310"/>
      <c r="E315" s="310"/>
      <c r="F315" s="310"/>
      <c r="G315" s="310"/>
      <c r="H315" s="310"/>
      <c r="I315" s="310"/>
      <c r="J315" s="310"/>
      <c r="K315" s="310"/>
      <c r="L315" s="310"/>
      <c r="M315" s="310"/>
      <c r="N315" s="310"/>
      <c r="O315" s="310"/>
      <c r="BX315" s="64"/>
      <c r="BY315" s="52"/>
      <c r="BZ315" s="172"/>
      <c r="CA315" s="52"/>
      <c r="CB315" s="52"/>
      <c r="CC315" s="113"/>
    </row>
    <row r="316" spans="4:81" ht="15" x14ac:dyDescent="0.35">
      <c r="D316" s="310"/>
      <c r="E316" s="310"/>
      <c r="F316" s="310"/>
      <c r="G316" s="310"/>
      <c r="H316" s="310"/>
      <c r="I316" s="310"/>
      <c r="J316" s="310"/>
      <c r="K316" s="310"/>
      <c r="L316" s="310"/>
      <c r="M316" s="310"/>
      <c r="N316" s="310"/>
      <c r="O316" s="310"/>
      <c r="BX316" s="64"/>
      <c r="BY316" s="52"/>
      <c r="BZ316" s="172"/>
      <c r="CA316" s="52"/>
      <c r="CB316" s="52"/>
      <c r="CC316" s="113"/>
    </row>
    <row r="317" spans="4:81" ht="15" x14ac:dyDescent="0.35">
      <c r="D317" s="310"/>
      <c r="E317" s="310"/>
      <c r="F317" s="310"/>
      <c r="G317" s="310"/>
      <c r="H317" s="310"/>
      <c r="I317" s="310"/>
      <c r="J317" s="310"/>
      <c r="K317" s="310"/>
      <c r="L317" s="310"/>
      <c r="M317" s="310"/>
      <c r="N317" s="310"/>
      <c r="O317" s="310"/>
      <c r="BX317" s="64"/>
      <c r="BY317" s="52"/>
      <c r="BZ317" s="172">
        <f t="shared" si="2"/>
        <v>0.22000000000000006</v>
      </c>
      <c r="CA317" s="52"/>
      <c r="CB317" s="52"/>
      <c r="CC317" s="113"/>
    </row>
    <row r="318" spans="4:81" ht="15" x14ac:dyDescent="0.35">
      <c r="D318" s="310"/>
      <c r="E318" s="310"/>
      <c r="F318" s="310"/>
      <c r="G318" s="310"/>
      <c r="H318" s="310"/>
      <c r="I318" s="310"/>
      <c r="J318" s="310"/>
      <c r="K318" s="310"/>
      <c r="L318" s="310"/>
      <c r="M318" s="310"/>
      <c r="N318" s="310"/>
      <c r="O318" s="310"/>
      <c r="BX318" s="64"/>
      <c r="BY318" s="52"/>
      <c r="BZ318" s="172">
        <f t="shared" si="2"/>
        <v>0.21000000000000005</v>
      </c>
      <c r="CA318" s="52"/>
      <c r="CB318" s="52"/>
      <c r="CC318" s="113"/>
    </row>
    <row r="319" spans="4:81" ht="6" customHeight="1" x14ac:dyDescent="0.35">
      <c r="D319" s="310"/>
      <c r="E319" s="310"/>
      <c r="F319" s="310"/>
      <c r="G319" s="310"/>
      <c r="H319" s="310"/>
      <c r="I319" s="310"/>
      <c r="J319" s="310"/>
      <c r="K319" s="310"/>
      <c r="L319" s="310"/>
      <c r="M319" s="310"/>
      <c r="N319" s="310"/>
      <c r="O319" s="310"/>
      <c r="BX319" s="64"/>
      <c r="BY319" s="52"/>
      <c r="BZ319" s="172">
        <f t="shared" si="2"/>
        <v>0.20000000000000004</v>
      </c>
      <c r="CA319" s="52"/>
      <c r="CB319" s="52"/>
      <c r="CC319" s="113"/>
    </row>
    <row r="320" spans="4:81" ht="22.5" customHeight="1" x14ac:dyDescent="0.35">
      <c r="D320" s="462" t="s">
        <v>244</v>
      </c>
      <c r="E320" s="463"/>
      <c r="F320" s="463"/>
      <c r="G320" s="463"/>
      <c r="H320" s="463"/>
      <c r="I320" s="463"/>
      <c r="J320" s="463"/>
      <c r="K320" s="463"/>
      <c r="L320" s="463"/>
      <c r="M320" s="310"/>
      <c r="N320" s="310"/>
      <c r="O320" s="310"/>
      <c r="BX320" s="64"/>
      <c r="BY320" s="52"/>
      <c r="BZ320" s="172">
        <f t="shared" si="2"/>
        <v>0.19000000000000003</v>
      </c>
      <c r="CA320" s="52"/>
      <c r="CB320" s="52"/>
      <c r="CC320" s="113"/>
    </row>
    <row r="321" spans="4:81" ht="12.75" customHeight="1" x14ac:dyDescent="0.25">
      <c r="D321" s="282"/>
      <c r="E321" s="283"/>
      <c r="F321" s="283"/>
      <c r="G321" s="283"/>
      <c r="H321" s="283"/>
      <c r="I321" s="283"/>
      <c r="J321" s="283"/>
      <c r="K321" s="283"/>
      <c r="L321" s="283"/>
      <c r="M321" s="283"/>
      <c r="N321" s="283"/>
      <c r="O321" s="284"/>
      <c r="P321" s="52"/>
      <c r="Q321" s="52"/>
      <c r="BX321" s="64"/>
      <c r="BY321" s="52"/>
      <c r="BZ321" s="172">
        <f t="shared" si="2"/>
        <v>0.18000000000000002</v>
      </c>
      <c r="CA321" s="52"/>
      <c r="CB321" s="52"/>
      <c r="CC321" s="113"/>
    </row>
    <row r="322" spans="4:81" ht="19.2" x14ac:dyDescent="0.25">
      <c r="D322" s="285"/>
      <c r="E322" s="407" t="s">
        <v>273</v>
      </c>
      <c r="F322" s="52"/>
      <c r="G322" s="52"/>
      <c r="H322" s="52"/>
      <c r="I322" s="52"/>
      <c r="J322" s="52"/>
      <c r="K322" s="52"/>
      <c r="L322" s="52"/>
      <c r="M322" s="52"/>
      <c r="N322" s="53"/>
      <c r="O322" s="286"/>
      <c r="P322" s="52"/>
      <c r="Q322" s="52"/>
      <c r="BX322" s="257"/>
      <c r="BZ322" s="2">
        <f>+BZ324+1%</f>
        <v>0.17</v>
      </c>
      <c r="CC322" s="258"/>
    </row>
    <row r="323" spans="4:81" ht="19.2" x14ac:dyDescent="0.25">
      <c r="D323" s="285"/>
      <c r="E323" s="407" t="s">
        <v>274</v>
      </c>
      <c r="F323" s="52"/>
      <c r="G323" s="52"/>
      <c r="H323" s="52"/>
      <c r="I323" s="52"/>
      <c r="J323" s="52"/>
      <c r="K323" s="52"/>
      <c r="L323" s="52"/>
      <c r="M323" s="52"/>
      <c r="N323" s="53"/>
      <c r="O323" s="286"/>
      <c r="P323" s="52"/>
      <c r="Q323" s="52"/>
      <c r="BX323" s="257"/>
      <c r="BZ323" s="2"/>
      <c r="CC323" s="258"/>
    </row>
    <row r="324" spans="4:81" ht="15" x14ac:dyDescent="0.25">
      <c r="D324" s="285"/>
      <c r="E324" s="408" t="s">
        <v>275</v>
      </c>
      <c r="F324" s="52"/>
      <c r="G324" s="52"/>
      <c r="H324" s="52"/>
      <c r="I324" s="52"/>
      <c r="J324" s="52"/>
      <c r="K324" s="52"/>
      <c r="L324" s="52"/>
      <c r="M324" s="52"/>
      <c r="N324" s="53"/>
      <c r="O324" s="286"/>
      <c r="P324" s="52"/>
      <c r="Q324" s="52"/>
      <c r="BX324" s="257"/>
      <c r="BZ324" s="2">
        <f t="shared" si="2"/>
        <v>0.16</v>
      </c>
      <c r="CC324" s="258"/>
    </row>
    <row r="325" spans="4:81" ht="15" x14ac:dyDescent="0.25">
      <c r="D325" s="285"/>
      <c r="E325" s="408" t="s">
        <v>198</v>
      </c>
      <c r="F325" s="52"/>
      <c r="G325" s="52"/>
      <c r="H325" s="52"/>
      <c r="I325" s="52"/>
      <c r="J325" s="52"/>
      <c r="K325" s="52"/>
      <c r="L325" s="52"/>
      <c r="M325" s="52"/>
      <c r="N325" s="53"/>
      <c r="O325" s="286"/>
      <c r="P325" s="52"/>
      <c r="Q325" s="52"/>
      <c r="BX325" s="257"/>
      <c r="BZ325" s="2">
        <f t="shared" si="2"/>
        <v>0.15</v>
      </c>
      <c r="CC325" s="258"/>
    </row>
    <row r="326" spans="4:81" ht="16.8" x14ac:dyDescent="0.25">
      <c r="D326" s="285"/>
      <c r="E326" s="409" t="s">
        <v>199</v>
      </c>
      <c r="F326" s="52"/>
      <c r="G326" s="52"/>
      <c r="H326" s="52"/>
      <c r="I326" s="52"/>
      <c r="J326" s="52"/>
      <c r="K326" s="52"/>
      <c r="L326" s="52"/>
      <c r="M326" s="52"/>
      <c r="N326" s="53"/>
      <c r="O326" s="286"/>
      <c r="P326" s="52"/>
      <c r="Q326" s="52"/>
      <c r="BX326" s="257"/>
      <c r="BZ326" s="2">
        <f t="shared" si="2"/>
        <v>0.13999999999999999</v>
      </c>
      <c r="CC326" s="258"/>
    </row>
    <row r="327" spans="4:81" ht="12.75" customHeight="1" x14ac:dyDescent="0.25">
      <c r="D327" s="287"/>
      <c r="E327" s="288"/>
      <c r="F327" s="288"/>
      <c r="G327" s="288"/>
      <c r="H327" s="288"/>
      <c r="I327" s="288"/>
      <c r="J327" s="288"/>
      <c r="K327" s="288"/>
      <c r="L327" s="288"/>
      <c r="M327" s="288"/>
      <c r="N327" s="289"/>
      <c r="O327" s="290"/>
      <c r="P327" s="52"/>
      <c r="Q327" s="52"/>
      <c r="BX327" s="257"/>
      <c r="BZ327" s="2">
        <f t="shared" si="2"/>
        <v>0.12999999999999998</v>
      </c>
      <c r="CC327" s="258"/>
    </row>
    <row r="328" spans="4:81" ht="12.75" customHeight="1" x14ac:dyDescent="0.25">
      <c r="D328" s="285"/>
      <c r="E328" s="52"/>
      <c r="F328" s="52"/>
      <c r="G328" s="52"/>
      <c r="H328" s="52"/>
      <c r="I328" s="52"/>
      <c r="J328" s="52"/>
      <c r="K328" s="52"/>
      <c r="L328" s="52"/>
      <c r="M328" s="52"/>
      <c r="N328" s="53"/>
      <c r="O328" s="286"/>
      <c r="P328" s="52"/>
      <c r="Q328" s="52"/>
      <c r="BX328" s="257"/>
      <c r="BZ328" s="2">
        <f t="shared" si="2"/>
        <v>0.11999999999999998</v>
      </c>
      <c r="CC328" s="258"/>
    </row>
    <row r="329" spans="4:81" ht="12.75" customHeight="1" x14ac:dyDescent="0.25">
      <c r="D329" s="285"/>
      <c r="E329" s="292" t="s">
        <v>201</v>
      </c>
      <c r="F329" s="52"/>
      <c r="G329" s="52"/>
      <c r="H329" s="52"/>
      <c r="I329" s="52"/>
      <c r="J329" s="52"/>
      <c r="K329" s="52"/>
      <c r="L329" s="52"/>
      <c r="M329" s="52"/>
      <c r="N329" s="53"/>
      <c r="O329" s="286"/>
      <c r="P329" s="52"/>
      <c r="Q329" s="52"/>
      <c r="BX329" s="257"/>
      <c r="BZ329" s="2">
        <f t="shared" si="2"/>
        <v>0.10999999999999999</v>
      </c>
      <c r="CC329" s="258"/>
    </row>
    <row r="330" spans="4:81" ht="8.1" customHeight="1" x14ac:dyDescent="0.25">
      <c r="D330" s="285"/>
      <c r="E330" s="52"/>
      <c r="F330" s="52"/>
      <c r="G330" s="52"/>
      <c r="H330" s="52"/>
      <c r="I330" s="52"/>
      <c r="J330" s="52"/>
      <c r="K330" s="52"/>
      <c r="L330" s="52"/>
      <c r="M330" s="52"/>
      <c r="N330" s="53"/>
      <c r="O330" s="286"/>
      <c r="P330" s="52"/>
      <c r="Q330" s="52"/>
      <c r="BX330" s="257"/>
      <c r="BZ330" s="2">
        <f t="shared" si="2"/>
        <v>9.9999999999999992E-2</v>
      </c>
      <c r="CC330" s="258"/>
    </row>
    <row r="331" spans="4:81" ht="15" x14ac:dyDescent="0.25">
      <c r="D331" s="285"/>
      <c r="E331" s="336" t="s">
        <v>200</v>
      </c>
      <c r="F331" s="52"/>
      <c r="G331" s="52"/>
      <c r="H331" s="52"/>
      <c r="I331" s="52"/>
      <c r="J331" s="52"/>
      <c r="K331" s="52"/>
      <c r="L331" s="52"/>
      <c r="M331" s="52"/>
      <c r="N331" s="53"/>
      <c r="O331" s="286"/>
      <c r="P331" s="52"/>
      <c r="Q331" s="52"/>
      <c r="BX331" s="257"/>
      <c r="BZ331" s="2">
        <f>+BZ333+1%</f>
        <v>0.09</v>
      </c>
      <c r="CC331" s="258"/>
    </row>
    <row r="332" spans="4:81" ht="15" x14ac:dyDescent="0.25">
      <c r="D332" s="285"/>
      <c r="E332" s="336" t="s">
        <v>220</v>
      </c>
      <c r="F332" s="52"/>
      <c r="G332" s="52"/>
      <c r="H332" s="52"/>
      <c r="I332" s="52"/>
      <c r="J332" s="52"/>
      <c r="K332" s="52"/>
      <c r="L332" s="52"/>
      <c r="M332" s="52"/>
      <c r="N332" s="53"/>
      <c r="O332" s="286"/>
      <c r="P332" s="52"/>
      <c r="Q332" s="52"/>
      <c r="BX332" s="257"/>
      <c r="BZ332" s="2"/>
      <c r="CC332" s="258"/>
    </row>
    <row r="333" spans="4:81" ht="15" x14ac:dyDescent="0.25">
      <c r="D333" s="285"/>
      <c r="E333" s="336" t="s">
        <v>202</v>
      </c>
      <c r="F333" s="52"/>
      <c r="G333" s="52"/>
      <c r="H333" s="52"/>
      <c r="I333" s="52"/>
      <c r="J333" s="52"/>
      <c r="K333" s="52"/>
      <c r="L333" s="52"/>
      <c r="M333" s="52"/>
      <c r="N333" s="53"/>
      <c r="O333" s="286"/>
      <c r="P333" s="52"/>
      <c r="Q333" s="52"/>
      <c r="BX333" s="257"/>
      <c r="BZ333" s="2">
        <f t="shared" si="2"/>
        <v>0.08</v>
      </c>
      <c r="CC333" s="258"/>
    </row>
    <row r="334" spans="4:81" ht="15" x14ac:dyDescent="0.25">
      <c r="D334" s="285"/>
      <c r="E334" s="336" t="s">
        <v>221</v>
      </c>
      <c r="F334" s="52"/>
      <c r="G334" s="52"/>
      <c r="H334" s="52"/>
      <c r="I334" s="52"/>
      <c r="J334" s="52"/>
      <c r="K334" s="52"/>
      <c r="L334" s="52"/>
      <c r="M334" s="52"/>
      <c r="N334" s="53"/>
      <c r="O334" s="286"/>
      <c r="P334" s="52"/>
      <c r="Q334" s="52"/>
      <c r="BX334" s="257"/>
      <c r="BZ334" s="2">
        <f>+BZ353+1%</f>
        <v>7.0000000000000007E-2</v>
      </c>
      <c r="CC334" s="258"/>
    </row>
    <row r="335" spans="4:81" ht="15" x14ac:dyDescent="0.25">
      <c r="D335" s="285"/>
      <c r="E335" s="336" t="s">
        <v>203</v>
      </c>
      <c r="F335" s="52"/>
      <c r="G335" s="52"/>
      <c r="H335" s="52"/>
      <c r="I335" s="52"/>
      <c r="J335" s="52"/>
      <c r="K335" s="52"/>
      <c r="L335" s="52"/>
      <c r="M335" s="52"/>
      <c r="N335" s="53"/>
      <c r="O335" s="286"/>
      <c r="P335" s="52"/>
      <c r="Q335" s="52"/>
      <c r="BX335" s="257"/>
      <c r="BZ335" s="2"/>
      <c r="CC335" s="258"/>
    </row>
    <row r="336" spans="4:81" ht="12.75" customHeight="1" x14ac:dyDescent="0.25">
      <c r="D336" s="285"/>
      <c r="E336" s="52"/>
      <c r="F336" s="52"/>
      <c r="G336" s="52"/>
      <c r="H336" s="52"/>
      <c r="I336" s="52"/>
      <c r="J336" s="52"/>
      <c r="K336" s="52"/>
      <c r="L336" s="52"/>
      <c r="M336" s="52"/>
      <c r="N336" s="53"/>
      <c r="O336" s="286"/>
      <c r="P336" s="52"/>
      <c r="Q336" s="52"/>
      <c r="BX336" s="257"/>
      <c r="BZ336" s="2"/>
      <c r="CC336" s="258"/>
    </row>
    <row r="337" spans="4:81" ht="12.75" customHeight="1" x14ac:dyDescent="0.25">
      <c r="D337" s="285"/>
      <c r="E337" s="293" t="s">
        <v>204</v>
      </c>
      <c r="F337" s="52"/>
      <c r="G337" s="52"/>
      <c r="H337" s="52"/>
      <c r="I337" s="52"/>
      <c r="J337" s="52"/>
      <c r="K337" s="52"/>
      <c r="L337" s="52"/>
      <c r="M337" s="52"/>
      <c r="N337" s="53"/>
      <c r="O337" s="286"/>
      <c r="P337" s="52"/>
      <c r="Q337" s="52"/>
      <c r="BX337" s="257"/>
      <c r="BZ337" s="2"/>
      <c r="CC337" s="258"/>
    </row>
    <row r="338" spans="4:81" ht="12.75" customHeight="1" x14ac:dyDescent="0.25">
      <c r="D338" s="285"/>
      <c r="E338" s="294" t="s">
        <v>222</v>
      </c>
      <c r="F338" s="52"/>
      <c r="G338" s="52"/>
      <c r="H338" s="52"/>
      <c r="I338" s="52"/>
      <c r="J338" s="52"/>
      <c r="K338" s="52"/>
      <c r="L338" s="52"/>
      <c r="M338" s="52"/>
      <c r="N338" s="53"/>
      <c r="O338" s="286"/>
      <c r="P338" s="52"/>
      <c r="Q338" s="52"/>
      <c r="BX338" s="257"/>
      <c r="BZ338" s="2"/>
      <c r="CC338" s="258"/>
    </row>
    <row r="339" spans="4:81" ht="12.75" customHeight="1" x14ac:dyDescent="0.25">
      <c r="D339" s="285"/>
      <c r="E339" s="294" t="s">
        <v>223</v>
      </c>
      <c r="F339" s="52"/>
      <c r="G339" s="52"/>
      <c r="H339" s="52"/>
      <c r="I339" s="52"/>
      <c r="J339" s="52"/>
      <c r="K339" s="52"/>
      <c r="L339" s="52"/>
      <c r="M339" s="52"/>
      <c r="N339" s="53"/>
      <c r="O339" s="286"/>
      <c r="P339" s="52"/>
      <c r="Q339" s="52"/>
      <c r="BX339" s="257"/>
      <c r="BZ339" s="2"/>
      <c r="CC339" s="258"/>
    </row>
    <row r="340" spans="4:81" ht="12.75" customHeight="1" x14ac:dyDescent="0.25">
      <c r="D340" s="285"/>
      <c r="E340" s="294" t="s">
        <v>224</v>
      </c>
      <c r="F340" s="52"/>
      <c r="G340" s="52"/>
      <c r="H340" s="52"/>
      <c r="I340" s="52"/>
      <c r="J340" s="52"/>
      <c r="K340" s="52"/>
      <c r="L340" s="52"/>
      <c r="M340" s="52"/>
      <c r="N340" s="53"/>
      <c r="O340" s="286"/>
      <c r="P340" s="52"/>
      <c r="Q340" s="52"/>
      <c r="BX340" s="257"/>
      <c r="BZ340" s="2"/>
      <c r="CC340" s="258"/>
    </row>
    <row r="341" spans="4:81" ht="12.75" customHeight="1" x14ac:dyDescent="0.25">
      <c r="D341" s="285"/>
      <c r="E341" s="294" t="s">
        <v>225</v>
      </c>
      <c r="F341" s="52"/>
      <c r="G341" s="52"/>
      <c r="H341" s="52"/>
      <c r="I341" s="52"/>
      <c r="J341" s="52"/>
      <c r="K341" s="52"/>
      <c r="L341" s="52"/>
      <c r="M341" s="52"/>
      <c r="N341" s="53"/>
      <c r="O341" s="286"/>
      <c r="P341" s="52"/>
      <c r="Q341" s="52"/>
      <c r="BX341" s="257"/>
      <c r="BZ341" s="2"/>
      <c r="CC341" s="258"/>
    </row>
    <row r="342" spans="4:81" ht="12.75" customHeight="1" x14ac:dyDescent="0.25">
      <c r="D342" s="285"/>
      <c r="E342" s="291" t="s">
        <v>226</v>
      </c>
      <c r="F342" s="52"/>
      <c r="G342" s="52"/>
      <c r="H342" s="52"/>
      <c r="I342" s="52"/>
      <c r="J342" s="52"/>
      <c r="K342" s="52"/>
      <c r="L342" s="52"/>
      <c r="M342" s="52"/>
      <c r="N342" s="53"/>
      <c r="O342" s="286"/>
      <c r="P342" s="52"/>
      <c r="Q342" s="52"/>
      <c r="BX342" s="257"/>
      <c r="BZ342" s="2"/>
      <c r="CC342" s="258"/>
    </row>
    <row r="343" spans="4:81" ht="12.75" customHeight="1" x14ac:dyDescent="0.25">
      <c r="D343" s="285"/>
      <c r="E343" s="291" t="s">
        <v>227</v>
      </c>
      <c r="F343" s="52"/>
      <c r="G343" s="52"/>
      <c r="H343" s="52"/>
      <c r="I343" s="52"/>
      <c r="J343" s="52"/>
      <c r="K343" s="52"/>
      <c r="L343" s="52"/>
      <c r="M343" s="52"/>
      <c r="N343" s="53"/>
      <c r="O343" s="286"/>
      <c r="P343" s="52"/>
      <c r="Q343" s="52"/>
      <c r="BX343" s="257"/>
      <c r="BZ343" s="2"/>
      <c r="CC343" s="258"/>
    </row>
    <row r="344" spans="4:81" ht="12.75" customHeight="1" x14ac:dyDescent="0.25">
      <c r="D344" s="285"/>
      <c r="E344" s="294" t="s">
        <v>205</v>
      </c>
      <c r="F344" s="52"/>
      <c r="G344" s="52"/>
      <c r="H344" s="52"/>
      <c r="I344" s="52"/>
      <c r="J344" s="52"/>
      <c r="K344" s="52"/>
      <c r="L344" s="52"/>
      <c r="M344" s="52"/>
      <c r="N344" s="53"/>
      <c r="O344" s="286"/>
      <c r="P344" s="52"/>
      <c r="Q344" s="52"/>
      <c r="BX344" s="257"/>
      <c r="BZ344" s="2"/>
      <c r="CC344" s="258"/>
    </row>
    <row r="345" spans="4:81" ht="12.75" customHeight="1" x14ac:dyDescent="0.25">
      <c r="D345" s="285"/>
      <c r="E345" s="294" t="s">
        <v>206</v>
      </c>
      <c r="F345" s="52"/>
      <c r="G345" s="52"/>
      <c r="H345" s="52"/>
      <c r="I345" s="52"/>
      <c r="J345" s="52"/>
      <c r="K345" s="52"/>
      <c r="L345" s="52"/>
      <c r="M345" s="52"/>
      <c r="N345" s="53"/>
      <c r="O345" s="286"/>
      <c r="P345" s="52"/>
      <c r="Q345" s="52"/>
      <c r="BX345" s="257"/>
      <c r="BZ345" s="2"/>
      <c r="CC345" s="258"/>
    </row>
    <row r="346" spans="4:81" ht="12.75" customHeight="1" x14ac:dyDescent="0.25">
      <c r="D346" s="285"/>
      <c r="E346" s="294" t="s">
        <v>245</v>
      </c>
      <c r="F346" s="52"/>
      <c r="G346" s="52"/>
      <c r="H346" s="52"/>
      <c r="I346" s="52"/>
      <c r="J346" s="52"/>
      <c r="K346" s="52"/>
      <c r="L346" s="52"/>
      <c r="M346" s="52"/>
      <c r="N346" s="53"/>
      <c r="O346" s="286"/>
      <c r="P346" s="52"/>
      <c r="Q346" s="52"/>
      <c r="BX346" s="257"/>
      <c r="BZ346" s="2"/>
      <c r="CC346" s="258"/>
    </row>
    <row r="347" spans="4:81" ht="12.75" customHeight="1" x14ac:dyDescent="0.25">
      <c r="D347" s="285"/>
      <c r="E347" s="294"/>
      <c r="F347" s="52"/>
      <c r="G347" s="52"/>
      <c r="H347" s="52"/>
      <c r="I347" s="52"/>
      <c r="J347" s="52"/>
      <c r="K347" s="52"/>
      <c r="L347" s="52"/>
      <c r="M347" s="52"/>
      <c r="N347" s="53"/>
      <c r="O347" s="286"/>
      <c r="P347" s="52"/>
      <c r="Q347" s="52"/>
      <c r="BX347" s="257"/>
      <c r="BZ347" s="2"/>
      <c r="CC347" s="258"/>
    </row>
    <row r="348" spans="4:81" ht="12.75" customHeight="1" x14ac:dyDescent="0.25">
      <c r="D348" s="303"/>
      <c r="E348" s="304"/>
      <c r="F348" s="305"/>
      <c r="G348" s="305"/>
      <c r="H348" s="305"/>
      <c r="I348" s="305"/>
      <c r="J348" s="305"/>
      <c r="K348" s="305"/>
      <c r="L348" s="305"/>
      <c r="M348" s="305"/>
      <c r="N348" s="306"/>
      <c r="O348" s="307"/>
      <c r="P348" s="52"/>
      <c r="Q348" s="52"/>
      <c r="BX348" s="257"/>
      <c r="BZ348" s="2"/>
      <c r="CC348" s="258"/>
    </row>
    <row r="349" spans="4:81" ht="9.9" customHeight="1" x14ac:dyDescent="0.25">
      <c r="D349" s="295"/>
      <c r="E349" s="495" t="s">
        <v>207</v>
      </c>
      <c r="F349" s="495"/>
      <c r="G349" s="495"/>
      <c r="H349" s="495"/>
      <c r="I349" s="495"/>
      <c r="J349" s="495"/>
      <c r="K349" s="495"/>
      <c r="L349" s="495"/>
      <c r="M349" s="495"/>
      <c r="N349" s="495"/>
      <c r="O349" s="298"/>
      <c r="P349" s="52"/>
      <c r="Q349" s="52"/>
      <c r="BX349" s="257"/>
      <c r="BZ349" s="2"/>
      <c r="CC349" s="258"/>
    </row>
    <row r="350" spans="4:81" ht="9.9" customHeight="1" x14ac:dyDescent="0.25">
      <c r="D350" s="295"/>
      <c r="E350" s="495"/>
      <c r="F350" s="495"/>
      <c r="G350" s="495"/>
      <c r="H350" s="495"/>
      <c r="I350" s="495"/>
      <c r="J350" s="495"/>
      <c r="K350" s="495"/>
      <c r="L350" s="495"/>
      <c r="M350" s="495"/>
      <c r="N350" s="495"/>
      <c r="O350" s="298"/>
      <c r="P350" s="52"/>
      <c r="Q350" s="52"/>
      <c r="BX350" s="257"/>
      <c r="BZ350" s="2"/>
      <c r="CC350" s="258"/>
    </row>
    <row r="351" spans="4:81" ht="12.75" customHeight="1" x14ac:dyDescent="0.25">
      <c r="D351" s="295"/>
      <c r="E351" s="296"/>
      <c r="F351" s="55"/>
      <c r="G351" s="55"/>
      <c r="H351" s="55"/>
      <c r="I351" s="55"/>
      <c r="J351" s="55"/>
      <c r="K351" s="55"/>
      <c r="L351" s="55"/>
      <c r="M351" s="55"/>
      <c r="N351" s="297"/>
      <c r="O351" s="298"/>
      <c r="P351" s="52"/>
      <c r="Q351" s="52"/>
      <c r="BX351" s="257"/>
      <c r="BZ351" s="2"/>
      <c r="CC351" s="258"/>
    </row>
    <row r="352" spans="4:81" ht="12.75" customHeight="1" x14ac:dyDescent="0.25">
      <c r="D352" s="295"/>
      <c r="E352" s="296"/>
      <c r="F352" s="55"/>
      <c r="G352" s="55"/>
      <c r="H352" s="55"/>
      <c r="I352" s="55"/>
      <c r="J352" s="55"/>
      <c r="K352" s="55"/>
      <c r="L352" s="55"/>
      <c r="M352" s="55"/>
      <c r="N352" s="297"/>
      <c r="O352" s="298"/>
      <c r="P352" s="52"/>
      <c r="Q352" s="52"/>
      <c r="BX352" s="257"/>
      <c r="BZ352" s="2"/>
      <c r="CC352" s="258"/>
    </row>
    <row r="353" spans="4:81" ht="12.75" customHeight="1" x14ac:dyDescent="0.25">
      <c r="D353" s="299"/>
      <c r="E353" s="300"/>
      <c r="F353" s="300"/>
      <c r="G353" s="300"/>
      <c r="H353" s="300"/>
      <c r="I353" s="300"/>
      <c r="J353" s="300"/>
      <c r="K353" s="300"/>
      <c r="L353" s="300"/>
      <c r="M353" s="300"/>
      <c r="N353" s="301"/>
      <c r="O353" s="302"/>
      <c r="P353" s="52"/>
      <c r="Q353" s="52"/>
      <c r="BX353" s="257"/>
      <c r="BZ353" s="2">
        <f t="shared" si="2"/>
        <v>6.0000000000000005E-2</v>
      </c>
      <c r="CC353" s="258"/>
    </row>
    <row r="354" spans="4:81" ht="12.75" customHeight="1" x14ac:dyDescent="0.25">
      <c r="N354" s="256"/>
      <c r="O354" s="256"/>
      <c r="BX354" s="257"/>
      <c r="BZ354" s="2">
        <f t="shared" si="2"/>
        <v>0.05</v>
      </c>
      <c r="CC354" s="258"/>
    </row>
    <row r="355" spans="4:81" ht="12.75" customHeight="1" x14ac:dyDescent="0.25">
      <c r="N355" s="256"/>
      <c r="O355" s="256"/>
      <c r="BX355" s="257"/>
      <c r="BZ355" s="2">
        <f t="shared" si="2"/>
        <v>0.04</v>
      </c>
      <c r="CC355" s="258"/>
    </row>
    <row r="356" spans="4:81" ht="12.75" customHeight="1" x14ac:dyDescent="0.25">
      <c r="N356" s="256"/>
      <c r="O356" s="256"/>
      <c r="BX356" s="257"/>
      <c r="BZ356" s="2">
        <f t="shared" si="2"/>
        <v>0.03</v>
      </c>
      <c r="CC356" s="258"/>
    </row>
    <row r="357" spans="4:81" ht="12.75" customHeight="1" x14ac:dyDescent="0.25">
      <c r="E357" s="18"/>
      <c r="N357" s="256"/>
      <c r="O357" s="256"/>
      <c r="BX357" s="257"/>
      <c r="BZ357" s="2">
        <f t="shared" si="2"/>
        <v>0.02</v>
      </c>
      <c r="CC357" s="258"/>
    </row>
    <row r="358" spans="4:81" ht="12.75" customHeight="1" x14ac:dyDescent="0.25">
      <c r="N358" s="256"/>
      <c r="O358" s="256"/>
      <c r="BX358" s="257"/>
      <c r="BZ358" s="2">
        <v>0.01</v>
      </c>
      <c r="CC358" s="258"/>
    </row>
    <row r="359" spans="4:81" ht="12.75" customHeight="1" x14ac:dyDescent="0.25">
      <c r="E359" s="18"/>
      <c r="N359" s="256"/>
      <c r="O359" s="256"/>
      <c r="BX359" s="259"/>
      <c r="BY359" s="1"/>
      <c r="BZ359" s="1"/>
      <c r="CA359" s="1"/>
      <c r="CB359" s="1"/>
      <c r="CC359" s="260"/>
    </row>
    <row r="360" spans="4:81" ht="12.75" customHeight="1" x14ac:dyDescent="0.25">
      <c r="N360" s="256"/>
      <c r="O360" s="256"/>
    </row>
    <row r="361" spans="4:81" ht="12.75" customHeight="1" x14ac:dyDescent="0.25">
      <c r="E361" s="18"/>
      <c r="N361" s="256"/>
      <c r="O361" s="256"/>
    </row>
    <row r="362" spans="4:81" ht="12.75" customHeight="1" x14ac:dyDescent="0.25">
      <c r="N362" s="256"/>
      <c r="O362" s="256"/>
    </row>
    <row r="363" spans="4:81" ht="12.75" customHeight="1" x14ac:dyDescent="0.25">
      <c r="E363" s="18"/>
      <c r="N363" s="256"/>
      <c r="O363" s="256"/>
    </row>
    <row r="364" spans="4:81" ht="12.75" customHeight="1" x14ac:dyDescent="0.25">
      <c r="N364" s="256"/>
      <c r="O364" s="256"/>
    </row>
    <row r="365" spans="4:81" ht="12.75" customHeight="1" x14ac:dyDescent="0.25">
      <c r="E365" s="18"/>
      <c r="N365" s="256"/>
      <c r="O365" s="256"/>
    </row>
    <row r="366" spans="4:81" ht="12.75" customHeight="1" x14ac:dyDescent="0.25">
      <c r="N366" s="256"/>
      <c r="O366" s="256"/>
    </row>
    <row r="367" spans="4:81" ht="12.75" customHeight="1" x14ac:dyDescent="0.25">
      <c r="E367" s="18"/>
      <c r="N367" s="256"/>
      <c r="O367" s="256"/>
    </row>
    <row r="368" spans="4:81" ht="12.75" customHeight="1" x14ac:dyDescent="0.25">
      <c r="N368" s="256"/>
      <c r="O368" s="256"/>
    </row>
    <row r="369" spans="5:15" ht="12.75" customHeight="1" x14ac:dyDescent="0.25">
      <c r="E369" s="18"/>
      <c r="N369" s="256"/>
      <c r="O369" s="256"/>
    </row>
    <row r="370" spans="5:15" ht="12.75" customHeight="1" x14ac:dyDescent="0.25">
      <c r="N370" s="256"/>
      <c r="O370" s="256"/>
    </row>
    <row r="371" spans="5:15" ht="12.75" customHeight="1" x14ac:dyDescent="0.25">
      <c r="E371" s="18"/>
      <c r="N371" s="256"/>
      <c r="O371" s="256"/>
    </row>
    <row r="372" spans="5:15" ht="12.75" customHeight="1" x14ac:dyDescent="0.25">
      <c r="N372" s="256"/>
      <c r="O372" s="256"/>
    </row>
    <row r="373" spans="5:15" ht="12.75" customHeight="1" x14ac:dyDescent="0.25">
      <c r="N373" s="256"/>
      <c r="O373" s="256"/>
    </row>
    <row r="374" spans="5:15" ht="12.75" customHeight="1" x14ac:dyDescent="0.25">
      <c r="N374" s="256"/>
      <c r="O374" s="256"/>
    </row>
    <row r="375" spans="5:15" ht="12.75" customHeight="1" x14ac:dyDescent="0.25">
      <c r="N375" s="256"/>
      <c r="O375" s="256"/>
    </row>
    <row r="376" spans="5:15" ht="12.75" customHeight="1" x14ac:dyDescent="0.25">
      <c r="N376" s="256"/>
      <c r="O376" s="256"/>
    </row>
  </sheetData>
  <sheetProtection sheet="1" objects="1" scenarios="1" formatCells="0" formatColumns="0" formatRows="0" insertColumns="0" insertRows="0" insertHyperlinks="0" deleteColumns="0" deleteRows="0"/>
  <mergeCells count="94">
    <mergeCell ref="E125:O125"/>
    <mergeCell ref="D137:O137"/>
    <mergeCell ref="G218:O218"/>
    <mergeCell ref="G198:O198"/>
    <mergeCell ref="G202:O202"/>
    <mergeCell ref="G206:O206"/>
    <mergeCell ref="G210:O210"/>
    <mergeCell ref="G214:O214"/>
    <mergeCell ref="G213:O213"/>
    <mergeCell ref="G217:O217"/>
    <mergeCell ref="E201:O201"/>
    <mergeCell ref="G142:O142"/>
    <mergeCell ref="G146:O146"/>
    <mergeCell ref="G150:O150"/>
    <mergeCell ref="G178:O178"/>
    <mergeCell ref="D145:O145"/>
    <mergeCell ref="G177:O177"/>
    <mergeCell ref="G170:O170"/>
    <mergeCell ref="G158:O158"/>
    <mergeCell ref="G162:O162"/>
    <mergeCell ref="G166:O166"/>
    <mergeCell ref="G174:O174"/>
    <mergeCell ref="G169:O169"/>
    <mergeCell ref="G173:O173"/>
    <mergeCell ref="G149:O149"/>
    <mergeCell ref="G153:O153"/>
    <mergeCell ref="G154:O154"/>
    <mergeCell ref="G161:O161"/>
    <mergeCell ref="G165:O165"/>
    <mergeCell ref="E157:O157"/>
    <mergeCell ref="G205:O205"/>
    <mergeCell ref="G209:O209"/>
    <mergeCell ref="G181:O181"/>
    <mergeCell ref="G189:O189"/>
    <mergeCell ref="G193:O193"/>
    <mergeCell ref="G197:O197"/>
    <mergeCell ref="G186:O186"/>
    <mergeCell ref="G190:O190"/>
    <mergeCell ref="G194:O194"/>
    <mergeCell ref="E185:O185"/>
    <mergeCell ref="D192:F192"/>
    <mergeCell ref="G182:O182"/>
    <mergeCell ref="G138:O138"/>
    <mergeCell ref="G141:O141"/>
    <mergeCell ref="G133:O133"/>
    <mergeCell ref="G134:O134"/>
    <mergeCell ref="G130:O130"/>
    <mergeCell ref="G129:O129"/>
    <mergeCell ref="D128:F128"/>
    <mergeCell ref="E349:N350"/>
    <mergeCell ref="D216:F216"/>
    <mergeCell ref="N8:O21"/>
    <mergeCell ref="N25:N62"/>
    <mergeCell ref="N65:N95"/>
    <mergeCell ref="D196:F196"/>
    <mergeCell ref="D200:F200"/>
    <mergeCell ref="D204:F204"/>
    <mergeCell ref="D208:F208"/>
    <mergeCell ref="D212:F212"/>
    <mergeCell ref="D176:F176"/>
    <mergeCell ref="D180:F180"/>
    <mergeCell ref="D184:F184"/>
    <mergeCell ref="D188:F188"/>
    <mergeCell ref="D124:F124"/>
    <mergeCell ref="N3:O3"/>
    <mergeCell ref="M10:M44"/>
    <mergeCell ref="G75:G83"/>
    <mergeCell ref="G50:G59"/>
    <mergeCell ref="L43:L53"/>
    <mergeCell ref="L32:L42"/>
    <mergeCell ref="E3:K3"/>
    <mergeCell ref="I36:J61"/>
    <mergeCell ref="I7:J18"/>
    <mergeCell ref="I19:J32"/>
    <mergeCell ref="I62:J101"/>
    <mergeCell ref="G19:G34"/>
    <mergeCell ref="G98:G107"/>
    <mergeCell ref="E121:O121"/>
    <mergeCell ref="D132:F132"/>
    <mergeCell ref="D118:H118"/>
    <mergeCell ref="D120:F120"/>
    <mergeCell ref="D320:L320"/>
    <mergeCell ref="D136:F136"/>
    <mergeCell ref="D140:F140"/>
    <mergeCell ref="D144:F144"/>
    <mergeCell ref="D148:F148"/>
    <mergeCell ref="D152:F152"/>
    <mergeCell ref="D156:F156"/>
    <mergeCell ref="D160:F160"/>
    <mergeCell ref="D164:F164"/>
    <mergeCell ref="D168:F168"/>
    <mergeCell ref="D172:F172"/>
    <mergeCell ref="G122:O122"/>
    <mergeCell ref="G126:O126"/>
  </mergeCells>
  <phoneticPr fontId="1" type="noConversion"/>
  <conditionalFormatting sqref="E80:E87">
    <cfRule type="cellIs" dxfId="48" priority="69" stopIfTrue="1" operator="equal">
      <formula>1</formula>
    </cfRule>
  </conditionalFormatting>
  <conditionalFormatting sqref="I36:J61">
    <cfRule type="cellIs" dxfId="47" priority="63" operator="greaterThan">
      <formula>0.749</formula>
    </cfRule>
    <cfRule type="cellIs" dxfId="46" priority="64" operator="between">
      <formula>0.501</formula>
      <formula>0.749</formula>
    </cfRule>
    <cfRule type="cellIs" dxfId="45" priority="65" operator="between">
      <formula>0.25</formula>
      <formula>0.5</formula>
    </cfRule>
    <cfRule type="cellIs" dxfId="44" priority="66" operator="lessThanOrEqual">
      <formula>0.25</formula>
    </cfRule>
  </conditionalFormatting>
  <conditionalFormatting sqref="I62 I102:J113">
    <cfRule type="cellIs" dxfId="43" priority="61" operator="notEqual">
      <formula>0</formula>
    </cfRule>
  </conditionalFormatting>
  <conditionalFormatting sqref="E5:E12">
    <cfRule type="cellIs" dxfId="42" priority="60" operator="equal">
      <formula>1</formula>
    </cfRule>
  </conditionalFormatting>
  <conditionalFormatting sqref="E13:E20">
    <cfRule type="cellIs" dxfId="41" priority="59" operator="equal">
      <formula>1</formula>
    </cfRule>
  </conditionalFormatting>
  <conditionalFormatting sqref="E21:E29">
    <cfRule type="cellIs" dxfId="40" priority="58" operator="equal">
      <formula>1</formula>
    </cfRule>
  </conditionalFormatting>
  <conditionalFormatting sqref="E30:E37">
    <cfRule type="cellIs" dxfId="39" priority="57" operator="equal">
      <formula>1</formula>
    </cfRule>
  </conditionalFormatting>
  <conditionalFormatting sqref="E38:E45">
    <cfRule type="cellIs" dxfId="38" priority="56" operator="equal">
      <formula>1</formula>
    </cfRule>
  </conditionalFormatting>
  <conditionalFormatting sqref="E46:E54">
    <cfRule type="cellIs" dxfId="37" priority="55" operator="equal">
      <formula>1</formula>
    </cfRule>
  </conditionalFormatting>
  <conditionalFormatting sqref="E55:E62">
    <cfRule type="cellIs" dxfId="36" priority="54" operator="equal">
      <formula>1</formula>
    </cfRule>
  </conditionalFormatting>
  <conditionalFormatting sqref="E71:E79">
    <cfRule type="cellIs" dxfId="35" priority="53" operator="equal">
      <formula>1</formula>
    </cfRule>
  </conditionalFormatting>
  <conditionalFormatting sqref="E88:E96">
    <cfRule type="cellIs" dxfId="34" priority="52" operator="equal">
      <formula>1</formula>
    </cfRule>
  </conditionalFormatting>
  <conditionalFormatting sqref="E97:E105">
    <cfRule type="cellIs" dxfId="33" priority="51" operator="equal">
      <formula>1</formula>
    </cfRule>
  </conditionalFormatting>
  <conditionalFormatting sqref="E106:E108">
    <cfRule type="cellIs" dxfId="32" priority="50" operator="equal">
      <formula>-1</formula>
    </cfRule>
  </conditionalFormatting>
  <conditionalFormatting sqref="E109:E111">
    <cfRule type="cellIs" dxfId="31" priority="49" operator="equal">
      <formula>-1</formula>
    </cfRule>
  </conditionalFormatting>
  <conditionalFormatting sqref="E112:E115">
    <cfRule type="cellIs" dxfId="30" priority="48" operator="equal">
      <formula>-1</formula>
    </cfRule>
  </conditionalFormatting>
  <conditionalFormatting sqref="G122 AB127">
    <cfRule type="cellIs" dxfId="29" priority="47" operator="notEqual">
      <formula>0</formula>
    </cfRule>
  </conditionalFormatting>
  <conditionalFormatting sqref="E63:E70">
    <cfRule type="cellIs" dxfId="28" priority="26" operator="equal">
      <formula>1</formula>
    </cfRule>
  </conditionalFormatting>
  <conditionalFormatting sqref="G126">
    <cfRule type="cellIs" dxfId="27" priority="24" operator="notEqual">
      <formula>0</formula>
    </cfRule>
  </conditionalFormatting>
  <conditionalFormatting sqref="G130">
    <cfRule type="cellIs" dxfId="26" priority="23" operator="notEqual">
      <formula>0</formula>
    </cfRule>
  </conditionalFormatting>
  <conditionalFormatting sqref="G134">
    <cfRule type="cellIs" dxfId="25" priority="22" operator="notEqual">
      <formula>0</formula>
    </cfRule>
  </conditionalFormatting>
  <conditionalFormatting sqref="G138">
    <cfRule type="cellIs" dxfId="24" priority="21" operator="notEqual">
      <formula>0</formula>
    </cfRule>
  </conditionalFormatting>
  <conditionalFormatting sqref="G142">
    <cfRule type="cellIs" dxfId="23" priority="20" operator="notEqual">
      <formula>0</formula>
    </cfRule>
  </conditionalFormatting>
  <conditionalFormatting sqref="G146">
    <cfRule type="cellIs" dxfId="22" priority="19" operator="notEqual">
      <formula>0</formula>
    </cfRule>
  </conditionalFormatting>
  <conditionalFormatting sqref="G150">
    <cfRule type="cellIs" dxfId="21" priority="18" operator="notEqual">
      <formula>0</formula>
    </cfRule>
  </conditionalFormatting>
  <conditionalFormatting sqref="G154">
    <cfRule type="cellIs" dxfId="20" priority="17" operator="notEqual">
      <formula>0</formula>
    </cfRule>
  </conditionalFormatting>
  <conditionalFormatting sqref="G158">
    <cfRule type="cellIs" dxfId="19" priority="16" operator="notEqual">
      <formula>0</formula>
    </cfRule>
  </conditionalFormatting>
  <conditionalFormatting sqref="G162">
    <cfRule type="cellIs" dxfId="18" priority="15" operator="notEqual">
      <formula>0</formula>
    </cfRule>
  </conditionalFormatting>
  <conditionalFormatting sqref="G166">
    <cfRule type="cellIs" dxfId="17" priority="14" operator="notEqual">
      <formula>0</formula>
    </cfRule>
  </conditionalFormatting>
  <conditionalFormatting sqref="G170">
    <cfRule type="cellIs" dxfId="16" priority="13" operator="notEqual">
      <formula>0</formula>
    </cfRule>
  </conditionalFormatting>
  <conditionalFormatting sqref="G174">
    <cfRule type="cellIs" dxfId="15" priority="12" operator="notEqual">
      <formula>0</formula>
    </cfRule>
  </conditionalFormatting>
  <conditionalFormatting sqref="G178">
    <cfRule type="cellIs" dxfId="14" priority="11" operator="notEqual">
      <formula>0</formula>
    </cfRule>
  </conditionalFormatting>
  <conditionalFormatting sqref="G182">
    <cfRule type="cellIs" dxfId="13" priority="10" operator="notEqual">
      <formula>0</formula>
    </cfRule>
  </conditionalFormatting>
  <conditionalFormatting sqref="G186">
    <cfRule type="cellIs" dxfId="12" priority="9" operator="notEqual">
      <formula>0</formula>
    </cfRule>
  </conditionalFormatting>
  <conditionalFormatting sqref="G190">
    <cfRule type="cellIs" dxfId="11" priority="8" operator="notEqual">
      <formula>0</formula>
    </cfRule>
  </conditionalFormatting>
  <conditionalFormatting sqref="G194">
    <cfRule type="cellIs" dxfId="10" priority="7" operator="notEqual">
      <formula>0</formula>
    </cfRule>
  </conditionalFormatting>
  <conditionalFormatting sqref="G198">
    <cfRule type="cellIs" dxfId="9" priority="6" operator="notEqual">
      <formula>0</formula>
    </cfRule>
  </conditionalFormatting>
  <conditionalFormatting sqref="G202">
    <cfRule type="cellIs" dxfId="8" priority="5" operator="notEqual">
      <formula>0</formula>
    </cfRule>
  </conditionalFormatting>
  <conditionalFormatting sqref="G206">
    <cfRule type="cellIs" dxfId="7" priority="4" operator="notEqual">
      <formula>0</formula>
    </cfRule>
  </conditionalFormatting>
  <conditionalFormatting sqref="G210">
    <cfRule type="cellIs" dxfId="6" priority="3" operator="notEqual">
      <formula>0</formula>
    </cfRule>
  </conditionalFormatting>
  <conditionalFormatting sqref="G214">
    <cfRule type="cellIs" dxfId="5" priority="2" operator="notEqual">
      <formula>0</formula>
    </cfRule>
  </conditionalFormatting>
  <conditionalFormatting sqref="G218">
    <cfRule type="cellIs" dxfId="4" priority="1" operator="notEqual">
      <formula>0</formula>
    </cfRule>
  </conditionalFormatting>
  <dataValidations count="25">
    <dataValidation type="list" allowBlank="1" showInputMessage="1" showErrorMessage="1" sqref="G122" xr:uid="{00000000-0002-0000-0300-000000000000}">
      <formula1>novedad</formula1>
    </dataValidation>
    <dataValidation type="list" allowBlank="1" showInputMessage="1" showErrorMessage="1" sqref="G126" xr:uid="{00000000-0002-0000-0300-000001000000}">
      <formula1>copia</formula1>
    </dataValidation>
    <dataValidation type="list" allowBlank="1" showInputMessage="1" showErrorMessage="1" sqref="G130:O130" xr:uid="{00000000-0002-0000-0300-000002000000}">
      <formula1>decision</formula1>
    </dataValidation>
    <dataValidation type="list" allowBlank="1" showInputMessage="1" showErrorMessage="1" sqref="G134" xr:uid="{00000000-0002-0000-0300-000003000000}">
      <formula1>mercado</formula1>
    </dataValidation>
    <dataValidation type="list" allowBlank="1" showInputMessage="1" showErrorMessage="1" sqref="G138" xr:uid="{00000000-0002-0000-0300-000004000000}">
      <formula1>cantidad</formula1>
    </dataValidation>
    <dataValidation type="list" allowBlank="1" showInputMessage="1" showErrorMessage="1" sqref="G142" xr:uid="{00000000-0002-0000-0300-000005000000}">
      <formula1>competencia</formula1>
    </dataValidation>
    <dataValidation type="list" allowBlank="1" showInputMessage="1" showErrorMessage="1" sqref="G146" xr:uid="{00000000-0002-0000-0300-000006000000}">
      <formula1>TIPOPRODUCTO</formula1>
    </dataValidation>
    <dataValidation type="list" allowBlank="1" showInputMessage="1" showErrorMessage="1" sqref="G150" xr:uid="{00000000-0002-0000-0300-000007000000}">
      <formula1>marca</formula1>
    </dataValidation>
    <dataValidation type="list" allowBlank="1" showInputMessage="1" showErrorMessage="1" sqref="G154" xr:uid="{00000000-0002-0000-0300-000008000000}">
      <formula1>precio</formula1>
    </dataValidation>
    <dataValidation type="list" allowBlank="1" showInputMessage="1" showErrorMessage="1" sqref="G158" xr:uid="{00000000-0002-0000-0300-000009000000}">
      <formula1>numeros</formula1>
    </dataValidation>
    <dataValidation type="list" allowBlank="1" showInputMessage="1" showErrorMessage="1" sqref="G162" xr:uid="{00000000-0002-0000-0300-00000A000000}">
      <formula1>compromiso</formula1>
    </dataValidation>
    <dataValidation type="list" allowBlank="1" showInputMessage="1" showErrorMessage="1" sqref="G166" xr:uid="{00000000-0002-0000-0300-00000B000000}">
      <formula1>FONDOSNECESARIOS</formula1>
    </dataValidation>
    <dataValidation type="list" allowBlank="1" showInputMessage="1" showErrorMessage="1" sqref="G170" xr:uid="{00000000-0002-0000-0300-00000C000000}">
      <formula1>RESERVAS</formula1>
    </dataValidation>
    <dataValidation type="list" allowBlank="1" showInputMessage="1" showErrorMessage="1" sqref="G178" xr:uid="{00000000-0002-0000-0300-00000D000000}">
      <formula1>experiencia</formula1>
    </dataValidation>
    <dataValidation type="list" allowBlank="1" showInputMessage="1" showErrorMessage="1" sqref="G182" xr:uid="{00000000-0002-0000-0300-00000E000000}">
      <formula1>sectorexperience</formula1>
    </dataValidation>
    <dataValidation type="list" allowBlank="1" showInputMessage="1" showErrorMessage="1" sqref="G186" xr:uid="{00000000-0002-0000-0300-00000F000000}">
      <formula1>PROFESIONALEXPE</formula1>
    </dataValidation>
    <dataValidation type="list" allowBlank="1" showInputMessage="1" showErrorMessage="1" sqref="G190" xr:uid="{00000000-0002-0000-0300-000010000000}">
      <formula1>LIDERAZGO</formula1>
    </dataValidation>
    <dataValidation type="list" allowBlank="1" showInputMessage="1" showErrorMessage="1" sqref="G194" xr:uid="{00000000-0002-0000-0300-000011000000}">
      <formula1>BUSINESSMAN</formula1>
    </dataValidation>
    <dataValidation type="list" allowBlank="1" showInputMessage="1" showErrorMessage="1" sqref="G198" xr:uid="{00000000-0002-0000-0300-000012000000}">
      <formula1>DEDICATION</formula1>
    </dataValidation>
    <dataValidation type="list" allowBlank="1" showInputMessage="1" showErrorMessage="1" sqref="G202" xr:uid="{00000000-0002-0000-0300-000013000000}">
      <formula1>CLAVEEXITO</formula1>
    </dataValidation>
    <dataValidation type="list" allowBlank="1" showInputMessage="1" showErrorMessage="1" sqref="G206" xr:uid="{00000000-0002-0000-0300-000014000000}">
      <formula1>EQUIPO</formula1>
    </dataValidation>
    <dataValidation type="list" allowBlank="1" showInputMessage="1" showErrorMessage="1" sqref="G210" xr:uid="{00000000-0002-0000-0300-000015000000}">
      <formula1>VANMAL</formula1>
    </dataValidation>
    <dataValidation type="list" allowBlank="1" showInputMessage="1" showErrorMessage="1" sqref="G214" xr:uid="{00000000-0002-0000-0300-000016000000}">
      <formula1>OPTIMISMO</formula1>
    </dataValidation>
    <dataValidation type="list" allowBlank="1" showInputMessage="1" showErrorMessage="1" sqref="G218" xr:uid="{00000000-0002-0000-0300-000017000000}">
      <formula1>SOCIOSSSS</formula1>
    </dataValidation>
    <dataValidation type="list" allowBlank="1" showInputMessage="1" showErrorMessage="1" sqref="G174" xr:uid="{00000000-0002-0000-0300-000018000000}">
      <formula1>plannegocio</formula1>
    </dataValidation>
  </dataValidations>
  <pageMargins left="0.75" right="0.75" top="1" bottom="1" header="0" footer="0"/>
  <pageSetup paperSize="9" orientation="portrait" horizont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  <pageSetUpPr fitToPage="1"/>
  </sheetPr>
  <dimension ref="A1:X37"/>
  <sheetViews>
    <sheetView showGridLines="0" showRowColHeaders="0" showZeros="0" topLeftCell="A2" workbookViewId="0">
      <pane xSplit="12" ySplit="2" topLeftCell="M4" activePane="bottomRight" state="frozen"/>
      <selection activeCell="B2" sqref="B2"/>
      <selection pane="topRight" activeCell="L2" sqref="L2"/>
      <selection pane="bottomLeft" activeCell="B4" sqref="B4"/>
      <selection pane="bottomRight" activeCell="A4" sqref="A4:A37"/>
    </sheetView>
  </sheetViews>
  <sheetFormatPr baseColWidth="10" defaultRowHeight="13.2" x14ac:dyDescent="0.25"/>
  <cols>
    <col min="1" max="1" width="1.6640625" hidden="1" customWidth="1"/>
    <col min="2" max="2" width="1.6640625" customWidth="1"/>
    <col min="3" max="3" width="1" customWidth="1"/>
    <col min="4" max="4" width="2.5546875" customWidth="1"/>
    <col min="5" max="5" width="5.88671875" customWidth="1"/>
    <col min="7" max="7" width="40.77734375" customWidth="1"/>
    <col min="8" max="9" width="1.5546875" customWidth="1"/>
    <col min="10" max="10" width="7.33203125" customWidth="1"/>
    <col min="11" max="11" width="22.6640625" customWidth="1"/>
    <col min="12" max="12" width="2.33203125" customWidth="1"/>
    <col min="13" max="14" width="1.6640625" customWidth="1"/>
    <col min="15" max="15" width="59.88671875" customWidth="1"/>
    <col min="16" max="16" width="2.88671875" customWidth="1"/>
    <col min="17" max="17" width="1.5546875" customWidth="1"/>
    <col min="18" max="22" width="18.6640625" customWidth="1"/>
    <col min="24" max="24" width="0" hidden="1" customWidth="1"/>
  </cols>
  <sheetData>
    <row r="1" spans="4:24" hidden="1" x14ac:dyDescent="0.25"/>
    <row r="2" spans="4:24" ht="3" customHeight="1" thickBot="1" x14ac:dyDescent="0.3">
      <c r="M2" s="52"/>
      <c r="N2" s="52"/>
      <c r="O2" s="52"/>
      <c r="P2" s="52"/>
      <c r="Q2" s="52"/>
    </row>
    <row r="3" spans="4:24" ht="26.25" customHeight="1" thickTop="1" thickBot="1" x14ac:dyDescent="0.3">
      <c r="D3" s="506" t="s">
        <v>175</v>
      </c>
      <c r="E3" s="507"/>
      <c r="F3" s="507"/>
      <c r="G3" s="507"/>
      <c r="H3" s="507"/>
      <c r="I3" s="507"/>
      <c r="J3" s="507"/>
      <c r="K3" s="507"/>
      <c r="L3" s="508"/>
      <c r="M3" s="337"/>
      <c r="N3" s="337"/>
      <c r="O3" s="337"/>
      <c r="P3" s="337"/>
      <c r="Q3" s="338"/>
    </row>
    <row r="4" spans="4:24" ht="6" customHeight="1" thickTop="1" x14ac:dyDescent="0.55000000000000004">
      <c r="D4" s="410"/>
      <c r="E4" s="411"/>
      <c r="F4" s="411"/>
      <c r="G4" s="411"/>
      <c r="H4" s="412"/>
      <c r="I4" s="413"/>
      <c r="J4" s="414"/>
      <c r="K4" s="414"/>
      <c r="L4" s="415"/>
      <c r="M4" s="82"/>
      <c r="N4" s="250"/>
      <c r="O4" s="513" t="s">
        <v>218</v>
      </c>
      <c r="P4" s="251"/>
      <c r="Q4" s="339"/>
    </row>
    <row r="5" spans="4:24" ht="18" customHeight="1" x14ac:dyDescent="0.35">
      <c r="D5" s="410"/>
      <c r="E5" s="512" t="s">
        <v>181</v>
      </c>
      <c r="F5" s="512"/>
      <c r="G5" s="512"/>
      <c r="H5" s="412"/>
      <c r="I5" s="413"/>
      <c r="J5" s="515" t="s">
        <v>184</v>
      </c>
      <c r="K5" s="515"/>
      <c r="L5" s="415"/>
      <c r="M5" s="82"/>
      <c r="N5" s="252"/>
      <c r="O5" s="514"/>
      <c r="P5" s="253"/>
      <c r="Q5" s="339"/>
    </row>
    <row r="6" spans="4:24" ht="3.75" customHeight="1" x14ac:dyDescent="0.55000000000000004">
      <c r="D6" s="410"/>
      <c r="E6" s="411"/>
      <c r="F6" s="411"/>
      <c r="G6" s="411"/>
      <c r="H6" s="412"/>
      <c r="I6" s="413"/>
      <c r="J6" s="414"/>
      <c r="K6" s="414"/>
      <c r="L6" s="415"/>
      <c r="M6" s="82"/>
      <c r="N6" s="252"/>
      <c r="O6" s="514"/>
      <c r="P6" s="253"/>
      <c r="Q6" s="339"/>
    </row>
    <row r="7" spans="4:24" ht="17.25" customHeight="1" x14ac:dyDescent="0.45">
      <c r="D7" s="410"/>
      <c r="E7" s="416">
        <v>1</v>
      </c>
      <c r="F7" s="509" t="s">
        <v>183</v>
      </c>
      <c r="G7" s="509"/>
      <c r="H7" s="412"/>
      <c r="I7" s="413"/>
      <c r="J7" s="417" t="str">
        <f>ENCUESTA!$N$8</f>
        <v>Falta completar la encuesta</v>
      </c>
      <c r="K7" s="414"/>
      <c r="L7" s="415"/>
      <c r="M7" s="82"/>
      <c r="N7" s="252"/>
      <c r="O7" s="514"/>
      <c r="P7" s="253"/>
      <c r="Q7" s="339"/>
    </row>
    <row r="8" spans="4:24" ht="20.100000000000001" customHeight="1" x14ac:dyDescent="0.45">
      <c r="D8" s="410"/>
      <c r="E8" s="418"/>
      <c r="F8" s="419">
        <v>0.33</v>
      </c>
      <c r="G8" s="420" t="s">
        <v>187</v>
      </c>
      <c r="H8" s="412"/>
      <c r="I8" s="413"/>
      <c r="J8" s="421">
        <f>EyP!$H$7</f>
        <v>0</v>
      </c>
      <c r="K8" s="422" t="str">
        <f>IF(J8=0,"",IF(J8&gt;=EyP!B$146,EyP!C$146,IF(J8&lt;EyP!B$148,EyP!C$148,IF(J8&lt;EyP!B$147,EyP!C$147,""))))</f>
        <v/>
      </c>
      <c r="L8" s="415"/>
      <c r="M8" s="82"/>
      <c r="N8" s="252"/>
      <c r="O8" s="514"/>
      <c r="P8" s="253"/>
      <c r="Q8" s="339"/>
      <c r="X8" t="str">
        <f>EyP!C146</f>
        <v>Punto fuerte</v>
      </c>
    </row>
    <row r="9" spans="4:24" ht="20.100000000000001" customHeight="1" x14ac:dyDescent="0.45">
      <c r="D9" s="410"/>
      <c r="E9" s="423">
        <v>0.3</v>
      </c>
      <c r="F9" s="424">
        <v>0.33</v>
      </c>
      <c r="G9" s="425" t="s">
        <v>171</v>
      </c>
      <c r="H9" s="412"/>
      <c r="I9" s="413"/>
      <c r="J9" s="421">
        <f>EyP!$H$27</f>
        <v>0</v>
      </c>
      <c r="K9" s="422" t="str">
        <f>IF(J9=0,"",IF(J9&gt;=EyP!B$146,EyP!C$146,IF(J9&lt;EyP!B$148,EyP!C$148,IF(J9&lt;EyP!B$147,EyP!C$147,""))))</f>
        <v/>
      </c>
      <c r="L9" s="415"/>
      <c r="M9" s="82"/>
      <c r="N9" s="252"/>
      <c r="O9" s="514"/>
      <c r="P9" s="253"/>
      <c r="Q9" s="339"/>
      <c r="X9" t="str">
        <f>EyP!C147</f>
        <v>Punto débil</v>
      </c>
    </row>
    <row r="10" spans="4:24" ht="20.100000000000001" customHeight="1" x14ac:dyDescent="0.45">
      <c r="D10" s="410"/>
      <c r="E10" s="426"/>
      <c r="F10" s="427">
        <v>0.34</v>
      </c>
      <c r="G10" s="428" t="s">
        <v>182</v>
      </c>
      <c r="H10" s="412"/>
      <c r="I10" s="413"/>
      <c r="J10" s="421">
        <f>EyP!$H$44</f>
        <v>0</v>
      </c>
      <c r="K10" s="422" t="str">
        <f>IF(J10=0,"",IF(J10&gt;=EyP!B$146,EyP!C$146,IF(J10&lt;EyP!B$148,EyP!C$148,IF(J10&lt;EyP!B$147,EyP!C$147,""))))</f>
        <v/>
      </c>
      <c r="L10" s="415"/>
      <c r="M10" s="82"/>
      <c r="N10" s="252"/>
      <c r="O10" s="514"/>
      <c r="P10" s="253"/>
      <c r="Q10" s="339"/>
      <c r="X10" t="str">
        <f>EyP!C148</f>
        <v>Punto muy débil</v>
      </c>
    </row>
    <row r="11" spans="4:24" ht="3.75" customHeight="1" x14ac:dyDescent="0.45">
      <c r="D11" s="410"/>
      <c r="E11" s="429"/>
      <c r="F11" s="430"/>
      <c r="G11" s="412"/>
      <c r="H11" s="412"/>
      <c r="I11" s="413"/>
      <c r="J11" s="431"/>
      <c r="K11" s="422"/>
      <c r="L11" s="415"/>
      <c r="M11" s="82"/>
      <c r="N11" s="252"/>
      <c r="O11" s="518" t="s">
        <v>219</v>
      </c>
      <c r="P11" s="253"/>
      <c r="Q11" s="339"/>
    </row>
    <row r="12" spans="4:24" ht="17.25" customHeight="1" x14ac:dyDescent="0.45">
      <c r="D12" s="410"/>
      <c r="E12" s="416">
        <v>2</v>
      </c>
      <c r="F12" s="509" t="s">
        <v>176</v>
      </c>
      <c r="G12" s="509"/>
      <c r="H12" s="412"/>
      <c r="I12" s="413"/>
      <c r="J12" s="432"/>
      <c r="K12" s="422"/>
      <c r="L12" s="415"/>
      <c r="M12" s="82"/>
      <c r="N12" s="252"/>
      <c r="O12" s="518"/>
      <c r="P12" s="253"/>
      <c r="Q12" s="339"/>
    </row>
    <row r="13" spans="4:24" ht="20.100000000000001" customHeight="1" x14ac:dyDescent="0.45">
      <c r="D13" s="410"/>
      <c r="E13" s="433">
        <v>0.4</v>
      </c>
      <c r="F13" s="434"/>
      <c r="G13" s="435" t="s">
        <v>170</v>
      </c>
      <c r="H13" s="412"/>
      <c r="I13" s="413"/>
      <c r="J13" s="421">
        <f>EyP!$H$64</f>
        <v>0</v>
      </c>
      <c r="K13" s="422" t="str">
        <f>IF(J13=0,"",IF(J13&gt;=EyP!B$146,EyP!C$146,IF(J13&lt;EyP!B$148,EyP!C$148,IF(J13&lt;EyP!B$147,EyP!C$147,""))))</f>
        <v/>
      </c>
      <c r="L13" s="415"/>
      <c r="M13" s="82"/>
      <c r="N13" s="252"/>
      <c r="O13" s="518"/>
      <c r="P13" s="253"/>
      <c r="Q13" s="339"/>
    </row>
    <row r="14" spans="4:24" ht="3.75" customHeight="1" x14ac:dyDescent="0.55000000000000004">
      <c r="D14" s="410"/>
      <c r="E14" s="411"/>
      <c r="F14" s="411"/>
      <c r="G14" s="411"/>
      <c r="H14" s="412"/>
      <c r="I14" s="413"/>
      <c r="J14" s="432"/>
      <c r="K14" s="422"/>
      <c r="L14" s="415"/>
      <c r="M14" s="82"/>
      <c r="N14" s="252"/>
      <c r="O14" s="518"/>
      <c r="P14" s="253"/>
      <c r="Q14" s="339"/>
    </row>
    <row r="15" spans="4:24" ht="19.2" x14ac:dyDescent="0.45">
      <c r="D15" s="410"/>
      <c r="E15" s="416">
        <v>3</v>
      </c>
      <c r="F15" s="509" t="s">
        <v>177</v>
      </c>
      <c r="G15" s="509"/>
      <c r="H15" s="412"/>
      <c r="I15" s="413"/>
      <c r="J15" s="432"/>
      <c r="K15" s="422"/>
      <c r="L15" s="415"/>
      <c r="M15" s="82"/>
      <c r="N15" s="252"/>
      <c r="O15" s="518"/>
      <c r="P15" s="253"/>
      <c r="Q15" s="339"/>
    </row>
    <row r="16" spans="4:24" ht="20.100000000000001" customHeight="1" x14ac:dyDescent="0.45">
      <c r="D16" s="410"/>
      <c r="E16" s="436"/>
      <c r="F16" s="419">
        <v>0.35</v>
      </c>
      <c r="G16" s="420" t="s">
        <v>188</v>
      </c>
      <c r="H16" s="412"/>
      <c r="I16" s="413"/>
      <c r="J16" s="421">
        <f>EyP!$H$89</f>
        <v>0</v>
      </c>
      <c r="K16" s="422" t="str">
        <f>IF(J16=0,"",IF(J16&gt;=EyP!B$146,EyP!C$146,IF(J16&lt;EyP!B$148,EyP!C$148,IF(J16&lt;EyP!B$147,EyP!C$147,""))))</f>
        <v/>
      </c>
      <c r="L16" s="415"/>
      <c r="M16" s="82"/>
      <c r="N16" s="252"/>
      <c r="O16" s="518"/>
      <c r="P16" s="253"/>
      <c r="Q16" s="339"/>
    </row>
    <row r="17" spans="4:17" ht="20.100000000000001" customHeight="1" x14ac:dyDescent="0.45">
      <c r="D17" s="410"/>
      <c r="E17" s="437">
        <v>0.3</v>
      </c>
      <c r="F17" s="424">
        <v>0.3</v>
      </c>
      <c r="G17" s="425" t="s">
        <v>179</v>
      </c>
      <c r="H17" s="412"/>
      <c r="I17" s="413"/>
      <c r="J17" s="421">
        <f>EyP!$H$105</f>
        <v>0</v>
      </c>
      <c r="K17" s="422" t="str">
        <f>IF(J17=0,"",IF(J17&gt;=EyP!B$146,EyP!C$146,IF(J17&lt;EyP!B$148,EyP!C$148,IF(J17&lt;EyP!B$147,EyP!C$147,""))))</f>
        <v/>
      </c>
      <c r="L17" s="415"/>
      <c r="M17" s="82"/>
      <c r="N17" s="252"/>
      <c r="O17" s="500" t="s">
        <v>186</v>
      </c>
      <c r="P17" s="253"/>
      <c r="Q17" s="339"/>
    </row>
    <row r="18" spans="4:17" ht="20.100000000000001" customHeight="1" x14ac:dyDescent="0.45">
      <c r="D18" s="410"/>
      <c r="E18" s="438"/>
      <c r="F18" s="424">
        <v>0.2</v>
      </c>
      <c r="G18" s="425" t="s">
        <v>178</v>
      </c>
      <c r="H18" s="412"/>
      <c r="I18" s="413"/>
      <c r="J18" s="421">
        <f>EyP!$H$121</f>
        <v>0</v>
      </c>
      <c r="K18" s="422" t="str">
        <f>IF(J18=0,"",IF(J18&gt;=EyP!B$146,EyP!C$146,IF(J18&lt;EyP!B$148,EyP!C$148,IF(J18&lt;EyP!B$147,EyP!C$147,""))))</f>
        <v/>
      </c>
      <c r="L18" s="415"/>
      <c r="M18" s="82"/>
      <c r="N18" s="252"/>
      <c r="O18" s="500"/>
      <c r="P18" s="253"/>
      <c r="Q18" s="339"/>
    </row>
    <row r="19" spans="4:17" ht="20.100000000000001" customHeight="1" x14ac:dyDescent="0.45">
      <c r="D19" s="410"/>
      <c r="E19" s="439"/>
      <c r="F19" s="427">
        <v>0.15</v>
      </c>
      <c r="G19" s="428" t="s">
        <v>120</v>
      </c>
      <c r="H19" s="412"/>
      <c r="I19" s="413"/>
      <c r="J19" s="421">
        <f>EyP!$H$136</f>
        <v>0</v>
      </c>
      <c r="K19" s="422" t="str">
        <f>IF(J19=0,"",IF(J19&gt;=EyP!B$146,EyP!C$146,IF(J19&lt;EyP!B$148,EyP!C$148,IF(J19&lt;EyP!B$147,EyP!C$147,""))))</f>
        <v/>
      </c>
      <c r="L19" s="415"/>
      <c r="M19" s="82"/>
      <c r="N19" s="252"/>
      <c r="O19" s="272" t="s">
        <v>195</v>
      </c>
      <c r="P19" s="253"/>
      <c r="Q19" s="339"/>
    </row>
    <row r="20" spans="4:17" ht="15" x14ac:dyDescent="0.35">
      <c r="D20" s="410"/>
      <c r="E20" s="412"/>
      <c r="F20" s="412"/>
      <c r="G20" s="412"/>
      <c r="H20" s="412"/>
      <c r="I20" s="413"/>
      <c r="J20" s="414"/>
      <c r="K20" s="414"/>
      <c r="L20" s="415"/>
      <c r="M20" s="82"/>
      <c r="N20" s="252"/>
      <c r="O20" s="248" t="s">
        <v>196</v>
      </c>
      <c r="P20" s="253"/>
      <c r="Q20" s="339"/>
    </row>
    <row r="21" spans="4:17" ht="18" customHeight="1" x14ac:dyDescent="0.35">
      <c r="D21" s="410"/>
      <c r="E21" s="512" t="s">
        <v>185</v>
      </c>
      <c r="F21" s="512"/>
      <c r="G21" s="512"/>
      <c r="H21" s="412"/>
      <c r="I21" s="413"/>
      <c r="J21" s="414"/>
      <c r="K21" s="414"/>
      <c r="L21" s="415"/>
      <c r="M21" s="82"/>
      <c r="N21" s="252"/>
      <c r="O21" s="248" t="s">
        <v>191</v>
      </c>
      <c r="P21" s="253"/>
      <c r="Q21" s="339"/>
    </row>
    <row r="22" spans="4:17" ht="2.25" customHeight="1" x14ac:dyDescent="0.35">
      <c r="D22" s="410"/>
      <c r="E22" s="412"/>
      <c r="F22" s="412"/>
      <c r="G22" s="412"/>
      <c r="H22" s="412"/>
      <c r="I22" s="413"/>
      <c r="J22" s="414" t="str">
        <f>ENCUESTA!$N$8</f>
        <v>Falta completar la encuesta</v>
      </c>
      <c r="K22" s="414" t="str">
        <f>ENCUESTA!$N$8</f>
        <v>Falta completar la encuesta</v>
      </c>
      <c r="L22" s="415"/>
      <c r="M22" s="82"/>
      <c r="N22" s="252"/>
      <c r="O22" s="248"/>
      <c r="P22" s="253"/>
      <c r="Q22" s="339"/>
    </row>
    <row r="23" spans="4:17" ht="20.100000000000001" customHeight="1" x14ac:dyDescent="0.45">
      <c r="D23" s="410"/>
      <c r="E23" s="510" t="s">
        <v>180</v>
      </c>
      <c r="F23" s="516" t="s">
        <v>281</v>
      </c>
      <c r="G23" s="517"/>
      <c r="H23" s="412"/>
      <c r="I23" s="413"/>
      <c r="J23" s="414"/>
      <c r="K23" s="414"/>
      <c r="L23" s="415"/>
      <c r="M23" s="82"/>
      <c r="N23" s="252"/>
      <c r="O23" s="248"/>
      <c r="P23" s="253"/>
      <c r="Q23" s="339"/>
    </row>
    <row r="24" spans="4:17" ht="20.100000000000001" customHeight="1" x14ac:dyDescent="0.45">
      <c r="D24" s="410"/>
      <c r="E24" s="511"/>
      <c r="F24" s="504" t="s">
        <v>282</v>
      </c>
      <c r="G24" s="505"/>
      <c r="H24" s="412"/>
      <c r="I24" s="413"/>
      <c r="J24" s="414"/>
      <c r="K24" s="414"/>
      <c r="L24" s="415"/>
      <c r="M24" s="82"/>
      <c r="N24" s="252"/>
      <c r="O24" s="519" t="s">
        <v>241</v>
      </c>
      <c r="P24" s="253"/>
      <c r="Q24" s="339"/>
    </row>
    <row r="25" spans="4:17" ht="12.75" customHeight="1" x14ac:dyDescent="0.25">
      <c r="D25" s="261"/>
      <c r="E25" s="246"/>
      <c r="F25" s="246"/>
      <c r="G25" s="246"/>
      <c r="H25" s="246"/>
      <c r="I25" s="249"/>
      <c r="J25" s="52"/>
      <c r="K25" s="52"/>
      <c r="L25" s="262"/>
      <c r="M25" s="82"/>
      <c r="N25" s="254"/>
      <c r="O25" s="520"/>
      <c r="P25" s="255"/>
      <c r="Q25" s="339"/>
    </row>
    <row r="26" spans="4:17" ht="9.75" customHeight="1" x14ac:dyDescent="0.25">
      <c r="D26" s="264"/>
      <c r="E26" s="265"/>
      <c r="F26" s="265"/>
      <c r="G26" s="265"/>
      <c r="H26" s="265"/>
      <c r="I26" s="265"/>
      <c r="J26" s="265"/>
      <c r="K26" s="265"/>
      <c r="L26" s="266"/>
      <c r="M26" s="82"/>
      <c r="N26" s="82"/>
      <c r="O26" s="82"/>
      <c r="P26" s="82"/>
      <c r="Q26" s="339"/>
    </row>
    <row r="27" spans="4:17" ht="9.75" customHeight="1" x14ac:dyDescent="0.25">
      <c r="D27" s="267"/>
      <c r="E27" s="52"/>
      <c r="F27" s="52"/>
      <c r="G27" s="52"/>
      <c r="H27" s="52"/>
      <c r="I27" s="52"/>
      <c r="J27" s="52"/>
      <c r="K27" s="52"/>
      <c r="L27" s="268"/>
      <c r="M27" s="82"/>
      <c r="N27" s="82"/>
      <c r="O27" s="82"/>
      <c r="P27" s="82"/>
      <c r="Q27" s="339"/>
    </row>
    <row r="28" spans="4:17" ht="20.399999999999999" x14ac:dyDescent="0.45">
      <c r="D28" s="501" t="s">
        <v>189</v>
      </c>
      <c r="E28" s="502"/>
      <c r="F28" s="502"/>
      <c r="G28" s="502"/>
      <c r="H28" s="502"/>
      <c r="I28" s="502"/>
      <c r="J28" s="502"/>
      <c r="K28" s="502"/>
      <c r="L28" s="503"/>
      <c r="M28" s="82"/>
      <c r="N28" s="82"/>
      <c r="O28" s="82"/>
      <c r="P28" s="82"/>
      <c r="Q28" s="339"/>
    </row>
    <row r="29" spans="4:17" ht="20.399999999999999" x14ac:dyDescent="0.45">
      <c r="D29" s="501" t="s">
        <v>190</v>
      </c>
      <c r="E29" s="502"/>
      <c r="F29" s="502"/>
      <c r="G29" s="502"/>
      <c r="H29" s="502"/>
      <c r="I29" s="502"/>
      <c r="J29" s="502"/>
      <c r="K29" s="502"/>
      <c r="L29" s="503"/>
      <c r="M29" s="82"/>
      <c r="N29" s="82"/>
      <c r="O29" s="82"/>
      <c r="P29" s="82"/>
      <c r="Q29" s="339"/>
    </row>
    <row r="30" spans="4:17" ht="13.8" x14ac:dyDescent="0.25">
      <c r="D30" s="267"/>
      <c r="E30" s="52"/>
      <c r="F30" s="263"/>
      <c r="G30" s="52"/>
      <c r="H30" s="52"/>
      <c r="I30" s="52"/>
      <c r="J30" s="52"/>
      <c r="K30" s="52"/>
      <c r="L30" s="268"/>
      <c r="M30" s="82"/>
      <c r="N30" s="82"/>
      <c r="O30" s="82"/>
      <c r="P30" s="82"/>
      <c r="Q30" s="339"/>
    </row>
    <row r="31" spans="4:17" x14ac:dyDescent="0.25">
      <c r="D31" s="267"/>
      <c r="E31" s="52"/>
      <c r="F31" s="62"/>
      <c r="G31" s="52"/>
      <c r="H31" s="52"/>
      <c r="I31" s="52"/>
      <c r="J31" s="52"/>
      <c r="K31" s="52"/>
      <c r="L31" s="268"/>
      <c r="M31" s="82"/>
      <c r="N31" s="82"/>
      <c r="O31" s="82"/>
      <c r="P31" s="82"/>
      <c r="Q31" s="339"/>
    </row>
    <row r="32" spans="4:17" x14ac:dyDescent="0.25">
      <c r="D32" s="267"/>
      <c r="E32" s="52"/>
      <c r="F32" s="52"/>
      <c r="G32" s="52"/>
      <c r="H32" s="52"/>
      <c r="I32" s="52"/>
      <c r="J32" s="52"/>
      <c r="K32" s="52"/>
      <c r="L32" s="268"/>
      <c r="M32" s="82"/>
      <c r="N32" s="82"/>
      <c r="O32" s="82"/>
      <c r="P32" s="82"/>
      <c r="Q32" s="339"/>
    </row>
    <row r="33" spans="4:17" x14ac:dyDescent="0.25">
      <c r="D33" s="267"/>
      <c r="E33" s="52"/>
      <c r="F33" s="52"/>
      <c r="G33" s="52"/>
      <c r="H33" s="52"/>
      <c r="I33" s="52"/>
      <c r="J33" s="52"/>
      <c r="K33" s="52"/>
      <c r="L33" s="268"/>
      <c r="M33" s="82"/>
      <c r="N33" s="82"/>
      <c r="O33" s="82"/>
      <c r="P33" s="82"/>
      <c r="Q33" s="339"/>
    </row>
    <row r="34" spans="4:17" x14ac:dyDescent="0.25">
      <c r="D34" s="267"/>
      <c r="E34" s="52"/>
      <c r="F34" s="52"/>
      <c r="G34" s="52"/>
      <c r="H34" s="52"/>
      <c r="I34" s="52"/>
      <c r="J34" s="52"/>
      <c r="K34" s="52"/>
      <c r="L34" s="268"/>
      <c r="M34" s="82"/>
      <c r="N34" s="82"/>
      <c r="O34" s="82"/>
      <c r="P34" s="82"/>
      <c r="Q34" s="339"/>
    </row>
    <row r="35" spans="4:17" x14ac:dyDescent="0.25">
      <c r="D35" s="267"/>
      <c r="E35" s="52"/>
      <c r="F35" s="52"/>
      <c r="G35" s="52"/>
      <c r="H35" s="52"/>
      <c r="I35" s="52"/>
      <c r="J35" s="52"/>
      <c r="K35" s="52"/>
      <c r="L35" s="268"/>
      <c r="M35" s="82"/>
      <c r="N35" s="82"/>
      <c r="O35" s="82"/>
      <c r="P35" s="82"/>
      <c r="Q35" s="339"/>
    </row>
    <row r="36" spans="4:17" x14ac:dyDescent="0.25">
      <c r="D36" s="267"/>
      <c r="E36" s="52"/>
      <c r="F36" s="52"/>
      <c r="G36" s="52"/>
      <c r="H36" s="52"/>
      <c r="I36" s="52"/>
      <c r="J36" s="52"/>
      <c r="K36" s="52"/>
      <c r="L36" s="268"/>
      <c r="M36" s="82"/>
      <c r="N36" s="82"/>
      <c r="O36" s="82"/>
      <c r="P36" s="82"/>
      <c r="Q36" s="339"/>
    </row>
    <row r="37" spans="4:17" x14ac:dyDescent="0.25">
      <c r="D37" s="269"/>
      <c r="E37" s="270"/>
      <c r="F37" s="270"/>
      <c r="G37" s="270"/>
      <c r="H37" s="270"/>
      <c r="I37" s="270"/>
      <c r="J37" s="270"/>
      <c r="K37" s="270"/>
      <c r="L37" s="271"/>
      <c r="M37" s="340"/>
      <c r="N37" s="340"/>
      <c r="O37" s="340"/>
      <c r="P37" s="340"/>
      <c r="Q37" s="341"/>
    </row>
  </sheetData>
  <sheetProtection sheet="1" objects="1" scenarios="1"/>
  <mergeCells count="16">
    <mergeCell ref="O17:O18"/>
    <mergeCell ref="D28:L28"/>
    <mergeCell ref="D29:L29"/>
    <mergeCell ref="F24:G24"/>
    <mergeCell ref="D3:L3"/>
    <mergeCell ref="F7:G7"/>
    <mergeCell ref="F12:G12"/>
    <mergeCell ref="F15:G15"/>
    <mergeCell ref="E23:E24"/>
    <mergeCell ref="E5:G5"/>
    <mergeCell ref="E21:G21"/>
    <mergeCell ref="O4:O10"/>
    <mergeCell ref="J5:K5"/>
    <mergeCell ref="F23:G23"/>
    <mergeCell ref="O11:O16"/>
    <mergeCell ref="O24:O25"/>
  </mergeCells>
  <phoneticPr fontId="1" type="noConversion"/>
  <conditionalFormatting sqref="J8:J13 J15:J19">
    <cfRule type="cellIs" dxfId="3" priority="1" operator="lessThan">
      <formula>0.01</formula>
    </cfRule>
  </conditionalFormatting>
  <conditionalFormatting sqref="K8:K13 K15:K19">
    <cfRule type="cellIs" dxfId="2" priority="8" operator="equal">
      <formula>$X$10</formula>
    </cfRule>
    <cfRule type="cellIs" dxfId="1" priority="9" operator="equal">
      <formula>$X$9</formula>
    </cfRule>
    <cfRule type="cellIs" dxfId="0" priority="10" operator="equal">
      <formula>$X$8</formula>
    </cfRule>
  </conditionalFormatting>
  <pageMargins left="0.74803149606299213" right="0.74803149606299213" top="0.98425196850393704" bottom="0.98425196850393704" header="0" footer="0"/>
  <pageSetup paperSize="9" scale="7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37</vt:i4>
      </vt:variant>
    </vt:vector>
  </HeadingPairs>
  <TitlesOfParts>
    <vt:vector size="42" baseType="lpstr">
      <vt:lpstr>EyP</vt:lpstr>
      <vt:lpstr>Calc</vt:lpstr>
      <vt:lpstr>INI</vt:lpstr>
      <vt:lpstr>ENCUESTA</vt:lpstr>
      <vt:lpstr>Resultado</vt:lpstr>
      <vt:lpstr>ARRIBAENCUESTA</vt:lpstr>
      <vt:lpstr>ARRIBARESULTADO</vt:lpstr>
      <vt:lpstr>BUSINESSMAN</vt:lpstr>
      <vt:lpstr>cantidad</vt:lpstr>
      <vt:lpstr>cinco</vt:lpstr>
      <vt:lpstr>CLAVEEXITO</vt:lpstr>
      <vt:lpstr>competencia</vt:lpstr>
      <vt:lpstr>compromiso</vt:lpstr>
      <vt:lpstr>copia</vt:lpstr>
      <vt:lpstr>cuatro</vt:lpstr>
      <vt:lpstr>decision</vt:lpstr>
      <vt:lpstr>DEDICATION</vt:lpstr>
      <vt:lpstr>dos</vt:lpstr>
      <vt:lpstr>EQUIPO</vt:lpstr>
      <vt:lpstr>experiencia</vt:lpstr>
      <vt:lpstr>FONDOSNECESARIOS</vt:lpstr>
      <vt:lpstr>importantedos</vt:lpstr>
      <vt:lpstr>LIDERAZGO</vt:lpstr>
      <vt:lpstr>marca</vt:lpstr>
      <vt:lpstr>mercado</vt:lpstr>
      <vt:lpstr>novedad</vt:lpstr>
      <vt:lpstr>nueve</vt:lpstr>
      <vt:lpstr>numeros</vt:lpstr>
      <vt:lpstr>ocho</vt:lpstr>
      <vt:lpstr>OPTIMISMO</vt:lpstr>
      <vt:lpstr>plannegocio</vt:lpstr>
      <vt:lpstr>precio</vt:lpstr>
      <vt:lpstr>PROFESIONALEXPE</vt:lpstr>
      <vt:lpstr>RESERVAS</vt:lpstr>
      <vt:lpstr>sectorexperience</vt:lpstr>
      <vt:lpstr>seis</vt:lpstr>
      <vt:lpstr>siete</vt:lpstr>
      <vt:lpstr>SOCIOSSSS</vt:lpstr>
      <vt:lpstr>TIPOPRODUCTO</vt:lpstr>
      <vt:lpstr>tres</vt:lpstr>
      <vt:lpstr>uno</vt:lpstr>
      <vt:lpstr>VANMAL</vt:lpstr>
    </vt:vector>
  </TitlesOfParts>
  <Company>e.ditor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ENCUESTA TENDRE EXITO</dc:title>
  <dc:creator>www.plannegocios.com</dc:creator>
  <cp:lastPrinted>2021-11-08T11:52:44Z</cp:lastPrinted>
  <dcterms:created xsi:type="dcterms:W3CDTF">2006-12-01T17:49:20Z</dcterms:created>
  <dcterms:modified xsi:type="dcterms:W3CDTF">2021-11-08T11:53:43Z</dcterms:modified>
  <cp:version>2022</cp:version>
</cp:coreProperties>
</file>